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C:\Pasta trabalho MQ\DREn\DSEER\Simulador Tarifas Eletricidade\"/>
    </mc:Choice>
  </mc:AlternateContent>
  <workbookProtection workbookAlgorithmName="SHA-512" workbookHashValue="tOcXepLPnvnglijVU0qlQxxK6P14n2oGhGLkZbimz0/KTi/JsDhyGAcizIaICsnwqtKKRfC9C5dvH1yty2xuMA==" workbookSaltValue="84KW2B7YXjQBnCZcbtxkGw==" workbookSpinCount="100000" lockStructure="1"/>
  <bookViews>
    <workbookView xWindow="0" yWindow="0" windowWidth="28800" windowHeight="12030" tabRatio="140"/>
  </bookViews>
  <sheets>
    <sheet name="Simulador Tarifas" sheetId="8" r:id="rId1"/>
    <sheet name="Suporte 2021" sheetId="5" r:id="rId2"/>
    <sheet name="Ciclos  Horários" sheetId="9" r:id="rId3"/>
  </sheets>
  <definedNames>
    <definedName name="kVa" localSheetId="0">'Simulador Tarifas'!$B$15:$B$20</definedName>
    <definedName name="kVa">#REF!</definedName>
    <definedName name="Potencias" localSheetId="1">'Suporte 2021'!$A$3:$A$6</definedName>
    <definedName name="Potencia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8" l="1"/>
  <c r="E22" i="8" l="1"/>
  <c r="D22" i="8"/>
  <c r="C22" i="8"/>
  <c r="E63" i="8"/>
  <c r="E64" i="8" s="1"/>
  <c r="D63" i="8"/>
  <c r="D64" i="8" s="1"/>
  <c r="C63" i="8"/>
  <c r="C64" i="8" s="1"/>
  <c r="E30" i="8"/>
  <c r="E31" i="8" s="1"/>
  <c r="D30" i="8"/>
  <c r="D31" i="8" s="1"/>
  <c r="C30" i="8"/>
  <c r="C31" i="8" s="1"/>
  <c r="E24" i="8"/>
  <c r="D24" i="8"/>
  <c r="C24" i="8"/>
  <c r="E56" i="8"/>
  <c r="D56" i="8"/>
  <c r="C56" i="8"/>
  <c r="E23" i="8"/>
  <c r="D23" i="8"/>
  <c r="C23" i="8"/>
  <c r="E54" i="8"/>
  <c r="D54" i="8"/>
  <c r="C54" i="8"/>
  <c r="E21" i="8"/>
  <c r="D21" i="8"/>
  <c r="C21" i="8"/>
  <c r="I13" i="8"/>
  <c r="E47" i="8" s="1"/>
  <c r="H13" i="8"/>
  <c r="D47" i="8" s="1"/>
  <c r="G13" i="8"/>
  <c r="C47" i="8" s="1"/>
  <c r="K12" i="8"/>
  <c r="C57" i="8" s="1"/>
  <c r="G48" i="8"/>
  <c r="F48" i="8"/>
  <c r="K13" i="8" l="1"/>
  <c r="E49" i="8"/>
  <c r="D57" i="8"/>
  <c r="D65" i="8"/>
  <c r="E65" i="8"/>
  <c r="C32" i="8"/>
  <c r="D32" i="8"/>
  <c r="E25" i="8"/>
  <c r="E26" i="8" s="1"/>
  <c r="D25" i="8"/>
  <c r="D26" i="8" s="1"/>
  <c r="C25" i="8"/>
  <c r="C26" i="8" s="1"/>
  <c r="E32" i="8"/>
  <c r="E57" i="8"/>
  <c r="C65" i="8"/>
  <c r="C49" i="8"/>
  <c r="D49" i="8"/>
  <c r="C55" i="8"/>
  <c r="D34" i="8" l="1"/>
  <c r="C34" i="8"/>
  <c r="E34" i="8"/>
  <c r="C58" i="8"/>
  <c r="C59" i="8" s="1"/>
  <c r="C67" i="8" s="1"/>
  <c r="D55" i="8"/>
  <c r="E55" i="8"/>
  <c r="C35" i="8" l="1"/>
  <c r="C38" i="8" s="1"/>
  <c r="E58" i="8"/>
  <c r="E59" i="8" s="1"/>
  <c r="E67" i="8" s="1"/>
  <c r="D58" i="8"/>
  <c r="D59" i="8" s="1"/>
  <c r="D67" i="8" s="1"/>
  <c r="C42" i="8" l="1"/>
  <c r="C41" i="8"/>
  <c r="C69" i="8"/>
  <c r="C74" i="8" s="1"/>
  <c r="C75" i="8" s="1"/>
  <c r="M75" i="8"/>
  <c r="M74" i="8"/>
  <c r="M73" i="8"/>
  <c r="C71" i="8" l="1"/>
</calcChain>
</file>

<file path=xl/sharedStrings.xml><?xml version="1.0" encoding="utf-8"?>
<sst xmlns="http://schemas.openxmlformats.org/spreadsheetml/2006/main" count="98" uniqueCount="57">
  <si>
    <t>Tarifa simples</t>
  </si>
  <si>
    <t>Tarifa bi-horária</t>
  </si>
  <si>
    <t>Horas de vazio</t>
  </si>
  <si>
    <t>Horas de ponta</t>
  </si>
  <si>
    <t>Horas de cheias</t>
  </si>
  <si>
    <t>Tarifa tri-horária</t>
  </si>
  <si>
    <t>Resultado</t>
  </si>
  <si>
    <t>Potência contratada - kVA</t>
  </si>
  <si>
    <t>Valor por kWh</t>
  </si>
  <si>
    <t>kVA</t>
  </si>
  <si>
    <t>Consumo em kWh</t>
  </si>
  <si>
    <t>Valor da potência contratada(€/dia)</t>
  </si>
  <si>
    <t>Valor da potência contratada(€/mês)</t>
  </si>
  <si>
    <t>simples/bi/tri-horária</t>
  </si>
  <si>
    <t>Custo pela potência contratada (dias)</t>
  </si>
  <si>
    <t>Tarifa simples/bi/tri-horária</t>
  </si>
  <si>
    <t>Contribuição áudio-visual</t>
  </si>
  <si>
    <t>Electricidade</t>
  </si>
  <si>
    <t>Outros Débitos/ Créditos</t>
  </si>
  <si>
    <t>Total</t>
  </si>
  <si>
    <t>TOTAL FACTURADO</t>
  </si>
  <si>
    <t>Ponta</t>
  </si>
  <si>
    <t>Cheias</t>
  </si>
  <si>
    <t>Vazio</t>
  </si>
  <si>
    <t>MELHOR OPÇÃO:</t>
  </si>
  <si>
    <t>IVA</t>
  </si>
  <si>
    <t>Taxa de exploração DRCIE</t>
  </si>
  <si>
    <t>Custo da energia (antes 7 abril)</t>
  </si>
  <si>
    <t>acesso redes</t>
  </si>
  <si>
    <t>Imposto Especial Consumo</t>
  </si>
  <si>
    <t>Nº dias de consumo</t>
  </si>
  <si>
    <t>Tarifa Atual</t>
  </si>
  <si>
    <t>Percentagem consumo</t>
  </si>
  <si>
    <t>Inverno</t>
  </si>
  <si>
    <t>Verão</t>
  </si>
  <si>
    <t>seg-sex</t>
  </si>
  <si>
    <t>sab</t>
  </si>
  <si>
    <t>dom</t>
  </si>
  <si>
    <t>Inverno: do último Domingo de outubro ao último Domingo de março.</t>
  </si>
  <si>
    <t>Verão: do último Domingo de março ao último Domingo de outubro.</t>
  </si>
  <si>
    <t>Ciclo semanal</t>
  </si>
  <si>
    <t>Ciclo diário</t>
  </si>
  <si>
    <t>Poupança mensal</t>
  </si>
  <si>
    <t>Poupança anual</t>
  </si>
  <si>
    <t>Simulador Tarifas de Eletricidade</t>
  </si>
  <si>
    <t>REGIÃO AUTÓNOMA DOS AÇORES</t>
  </si>
  <si>
    <t>Direção Regional da Energia</t>
  </si>
  <si>
    <t>Cenário ideal &gt;&gt;&gt;&gt;&gt;</t>
  </si>
  <si>
    <t>Preencha os dados nos campos a amarelo (Percentagem de consumo)</t>
  </si>
  <si>
    <t xml:space="preserve">1. Consulte a sua fatura de eletricidade e verifique se possui a melhor tarifa, face aos seus consumos. </t>
  </si>
  <si>
    <t>Preencha os valores nos campos a amarelo</t>
  </si>
  <si>
    <t>2. Verifique os ganhos ao transferir os consumos para as horas de vazio</t>
  </si>
  <si>
    <t>CONSULTE OS VALORES NA SUA FATURA DE ELETRICIDADE</t>
  </si>
  <si>
    <t>Cenário atual &gt;&gt;&gt;&gt;</t>
  </si>
  <si>
    <t>Simule transferência de consumos &gt;</t>
  </si>
  <si>
    <t>em vigor em 2021</t>
  </si>
  <si>
    <t>SECRETARIA REGIONAL DOS TRANSPORTES, TURISMO E ENERGIA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</si>
</sst>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#,##0.00\ [$€-407];[Red]\-#,##0.00\ [$€-407]"/>
    <numFmt numFmtId="165" formatCode="#,##0.0000\ [$€-407];[Red]\-#,##0.0000\ [$€-407]"/>
    <numFmt numFmtId="166" formatCode="#,##0.0000\ &quot;€&quot;"/>
    <numFmt numFmtId="167" formatCode="#,##0.00\ &quot;€&quot;"/>
    <numFmt numFmtId="168" formatCode="_-* #,##0.0000\ &quot;€&quot;_-;\-* #,##0.0000\ &quot;€&quot;_-;_-* &quot;-&quot;??\ &quot;€&quot;_-;_-@_-"/>
    <numFmt numFmtId="169" formatCode="h:mm;@"/>
  </numFmts>
  <fonts count="30">
    <font>
      <sz val="10"/>
      <name val="Bitstream Vera Sans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color indexed="12"/>
      <name val="Bitstream Vera Sans"/>
      <family val="2"/>
    </font>
    <font>
      <b/>
      <sz val="12"/>
      <color indexed="9"/>
      <name val="Verdana"/>
      <family val="2"/>
    </font>
    <font>
      <b/>
      <sz val="10"/>
      <name val="Bitstream Vera Sans"/>
    </font>
    <font>
      <sz val="12"/>
      <name val="Verdana"/>
      <family val="2"/>
    </font>
    <font>
      <b/>
      <sz val="12"/>
      <color indexed="57"/>
      <name val="Verdana"/>
      <family val="2"/>
    </font>
    <font>
      <sz val="12"/>
      <color indexed="9"/>
      <name val="Verdana"/>
      <family val="2"/>
    </font>
    <font>
      <sz val="10"/>
      <name val="Bitstream Vera Sans"/>
      <family val="2"/>
    </font>
    <font>
      <sz val="12"/>
      <color indexed="12"/>
      <name val="Verdana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2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i/>
      <sz val="14"/>
      <color indexed="9"/>
      <name val="Verdana"/>
      <family val="2"/>
    </font>
    <font>
      <b/>
      <sz val="14"/>
      <color theme="1"/>
      <name val="Verdana"/>
      <family val="2"/>
    </font>
    <font>
      <b/>
      <sz val="14"/>
      <color theme="1" tint="0.34998626667073579"/>
      <name val="Arial"/>
      <family val="2"/>
    </font>
    <font>
      <b/>
      <i/>
      <sz val="12"/>
      <color rgb="FF0070C0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Verdana"/>
      <family val="2"/>
    </font>
    <font>
      <b/>
      <sz val="12"/>
      <color theme="1" tint="0.34998626667073579"/>
      <name val="Verdana"/>
      <family val="2"/>
    </font>
    <font>
      <b/>
      <i/>
      <sz val="12"/>
      <color theme="1" tint="0.34998626667073579"/>
      <name val="Verdana"/>
      <family val="2"/>
    </font>
    <font>
      <sz val="12"/>
      <color theme="1" tint="0.34998626667073579"/>
      <name val="Verdana"/>
      <family val="2"/>
    </font>
    <font>
      <i/>
      <sz val="12"/>
      <color theme="1" tint="0.34998626667073579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center"/>
    </xf>
    <xf numFmtId="165" fontId="3" fillId="3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 wrapText="1"/>
    </xf>
    <xf numFmtId="2" fontId="7" fillId="0" borderId="0" xfId="0" applyNumberFormat="1" applyFont="1" applyAlignment="1" applyProtection="1">
      <alignment vertical="center" wrapText="1"/>
    </xf>
    <xf numFmtId="2" fontId="7" fillId="0" borderId="0" xfId="0" applyNumberFormat="1" applyFont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167" fontId="9" fillId="6" borderId="0" xfId="0" applyNumberFormat="1" applyFont="1" applyFill="1" applyBorder="1" applyAlignment="1" applyProtection="1">
      <alignment horizontal="center" vertical="center" wrapText="1"/>
    </xf>
    <xf numFmtId="0" fontId="9" fillId="6" borderId="0" xfId="0" applyFont="1" applyFill="1" applyAlignment="1" applyProtection="1">
      <alignment horizontal="left" vertical="center" wrapText="1"/>
    </xf>
    <xf numFmtId="0" fontId="8" fillId="9" borderId="0" xfId="0" applyFont="1" applyFill="1" applyAlignment="1" applyProtection="1">
      <alignment vertical="center" wrapText="1"/>
    </xf>
    <xf numFmtId="0" fontId="7" fillId="9" borderId="0" xfId="0" applyFont="1" applyFill="1" applyAlignment="1" applyProtection="1">
      <alignment vertical="center" wrapText="1"/>
    </xf>
    <xf numFmtId="2" fontId="1" fillId="0" borderId="0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>
      <alignment horizontal="right" vertical="center" wrapText="1"/>
    </xf>
    <xf numFmtId="2" fontId="7" fillId="0" borderId="0" xfId="0" applyNumberFormat="1" applyFont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2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Border="1" applyAlignment="1" applyProtection="1">
      <alignment vertical="center" wrapText="1"/>
    </xf>
    <xf numFmtId="2" fontId="1" fillId="0" borderId="0" xfId="0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Fill="1" applyBorder="1" applyAlignment="1" applyProtection="1">
      <alignment vertical="center" wrapText="1"/>
    </xf>
    <xf numFmtId="2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8" fillId="12" borderId="0" xfId="0" applyFont="1" applyFill="1" applyAlignment="1" applyProtection="1">
      <alignment vertical="center" wrapText="1"/>
    </xf>
    <xf numFmtId="0" fontId="8" fillId="12" borderId="0" xfId="0" applyFont="1" applyFill="1" applyBorder="1" applyAlignment="1" applyProtection="1">
      <alignment horizontal="left" vertical="center" wrapText="1"/>
    </xf>
    <xf numFmtId="167" fontId="1" fillId="10" borderId="3" xfId="0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 applyAlignment="1" applyProtection="1">
      <alignment vertical="center" wrapText="1"/>
    </xf>
    <xf numFmtId="0" fontId="3" fillId="4" borderId="0" xfId="0" applyFont="1" applyFill="1" applyBorder="1" applyAlignment="1" applyProtection="1">
      <alignment horizontal="left" vertical="center"/>
    </xf>
    <xf numFmtId="168" fontId="0" fillId="0" borderId="0" xfId="2" applyNumberFormat="1" applyFont="1" applyAlignment="1">
      <alignment vertical="center"/>
    </xf>
    <xf numFmtId="44" fontId="7" fillId="0" borderId="0" xfId="2" applyFont="1" applyFill="1" applyBorder="1" applyAlignment="1" applyProtection="1">
      <alignment horizontal="center" vertical="center" wrapText="1"/>
    </xf>
    <xf numFmtId="44" fontId="1" fillId="0" borderId="0" xfId="2" applyFont="1" applyFill="1" applyBorder="1" applyAlignment="1" applyProtection="1">
      <alignment horizontal="center" vertical="center" wrapText="1"/>
    </xf>
    <xf numFmtId="44" fontId="1" fillId="0" borderId="0" xfId="2" applyFont="1" applyFill="1" applyBorder="1" applyAlignment="1" applyProtection="1">
      <alignment horizontal="right" vertical="center" wrapText="1"/>
    </xf>
    <xf numFmtId="2" fontId="1" fillId="0" borderId="0" xfId="0" applyNumberFormat="1" applyFont="1" applyFill="1" applyBorder="1" applyAlignment="1" applyProtection="1">
      <alignment vertical="center" wrapText="1"/>
    </xf>
    <xf numFmtId="168" fontId="7" fillId="0" borderId="0" xfId="2" applyNumberFormat="1" applyFont="1" applyFill="1" applyBorder="1" applyAlignment="1" applyProtection="1">
      <alignment horizontal="center" vertical="center" wrapText="1"/>
    </xf>
    <xf numFmtId="168" fontId="1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2" fontId="7" fillId="15" borderId="3" xfId="0" applyNumberFormat="1" applyFont="1" applyFill="1" applyBorder="1" applyAlignment="1" applyProtection="1">
      <alignment horizontal="center" vertical="center" wrapText="1"/>
    </xf>
    <xf numFmtId="2" fontId="7" fillId="15" borderId="2" xfId="0" applyNumberFormat="1" applyFont="1" applyFill="1" applyBorder="1" applyAlignment="1" applyProtection="1">
      <alignment horizontal="center" vertical="center" wrapText="1"/>
    </xf>
    <xf numFmtId="2" fontId="1" fillId="15" borderId="3" xfId="0" applyNumberFormat="1" applyFont="1" applyFill="1" applyBorder="1" applyAlignment="1" applyProtection="1">
      <alignment horizontal="center" vertical="center" wrapText="1"/>
    </xf>
    <xf numFmtId="2" fontId="1" fillId="15" borderId="2" xfId="0" applyNumberFormat="1" applyFont="1" applyFill="1" applyBorder="1" applyAlignment="1" applyProtection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/>
    </xf>
    <xf numFmtId="166" fontId="3" fillId="13" borderId="1" xfId="0" applyNumberFormat="1" applyFont="1" applyFill="1" applyBorder="1" applyAlignment="1" applyProtection="1">
      <alignment horizontal="center" vertical="center"/>
    </xf>
    <xf numFmtId="0" fontId="3" fillId="16" borderId="1" xfId="0" applyFont="1" applyFill="1" applyBorder="1" applyAlignment="1" applyProtection="1">
      <alignment horizontal="center" vertical="center"/>
    </xf>
    <xf numFmtId="166" fontId="3" fillId="16" borderId="1" xfId="0" applyNumberFormat="1" applyFont="1" applyFill="1" applyBorder="1" applyAlignment="1" applyProtection="1">
      <alignment horizontal="center" vertical="center"/>
    </xf>
    <xf numFmtId="0" fontId="3" fillId="14" borderId="1" xfId="0" applyFont="1" applyFill="1" applyBorder="1" applyAlignment="1" applyProtection="1">
      <alignment horizontal="center" vertical="center"/>
    </xf>
    <xf numFmtId="166" fontId="3" fillId="14" borderId="1" xfId="0" applyNumberFormat="1" applyFont="1" applyFill="1" applyBorder="1" applyAlignment="1" applyProtection="1">
      <alignment horizontal="center" vertical="center"/>
    </xf>
    <xf numFmtId="9" fontId="7" fillId="0" borderId="0" xfId="0" applyNumberFormat="1" applyFont="1" applyAlignment="1" applyProtection="1">
      <alignment vertical="center" wrapText="1"/>
    </xf>
    <xf numFmtId="1" fontId="7" fillId="0" borderId="0" xfId="0" applyNumberFormat="1" applyFont="1" applyAlignment="1" applyProtection="1">
      <alignment horizontal="center" vertical="center" wrapText="1"/>
    </xf>
    <xf numFmtId="9" fontId="7" fillId="0" borderId="0" xfId="3" applyNumberFormat="1" applyFont="1" applyAlignment="1" applyProtection="1">
      <alignment vertical="center" wrapText="1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17" borderId="17" xfId="0" applyFill="1" applyBorder="1"/>
    <xf numFmtId="0" fontId="0" fillId="17" borderId="1" xfId="0" applyFill="1" applyBorder="1"/>
    <xf numFmtId="0" fontId="0" fillId="17" borderId="18" xfId="0" applyFill="1" applyBorder="1"/>
    <xf numFmtId="0" fontId="0" fillId="16" borderId="17" xfId="0" applyFill="1" applyBorder="1"/>
    <xf numFmtId="0" fontId="12" fillId="16" borderId="17" xfId="0" applyFont="1" applyFill="1" applyBorder="1"/>
    <xf numFmtId="0" fontId="12" fillId="13" borderId="17" xfId="0" applyFont="1" applyFill="1" applyBorder="1"/>
    <xf numFmtId="0" fontId="0" fillId="16" borderId="1" xfId="0" applyFill="1" applyBorder="1"/>
    <xf numFmtId="0" fontId="0" fillId="13" borderId="17" xfId="0" applyFill="1" applyBorder="1"/>
    <xf numFmtId="0" fontId="0" fillId="16" borderId="21" xfId="0" applyFill="1" applyBorder="1"/>
    <xf numFmtId="0" fontId="0" fillId="17" borderId="22" xfId="0" applyFill="1" applyBorder="1"/>
    <xf numFmtId="0" fontId="0" fillId="17" borderId="23" xfId="0" applyFill="1" applyBorder="1"/>
    <xf numFmtId="0" fontId="0" fillId="16" borderId="18" xfId="0" applyFill="1" applyBorder="1"/>
    <xf numFmtId="0" fontId="12" fillId="13" borderId="18" xfId="0" applyFont="1" applyFill="1" applyBorder="1"/>
    <xf numFmtId="0" fontId="0" fillId="13" borderId="18" xfId="0" applyFill="1" applyBorder="1"/>
    <xf numFmtId="0" fontId="0" fillId="17" borderId="21" xfId="0" applyFill="1" applyBorder="1"/>
    <xf numFmtId="0" fontId="0" fillId="17" borderId="26" xfId="0" applyFill="1" applyBorder="1"/>
    <xf numFmtId="0" fontId="0" fillId="17" borderId="27" xfId="0" applyFill="1" applyBorder="1"/>
    <xf numFmtId="166" fontId="0" fillId="0" borderId="0" xfId="0" applyNumberFormat="1"/>
    <xf numFmtId="0" fontId="2" fillId="18" borderId="1" xfId="0" applyFont="1" applyFill="1" applyBorder="1" applyAlignment="1" applyProtection="1">
      <alignment vertical="center"/>
    </xf>
    <xf numFmtId="166" fontId="3" fillId="18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6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1" fillId="0" borderId="0" xfId="1" applyFont="1" applyAlignment="1" applyProtection="1">
      <alignment horizontal="left" vertical="center" wrapText="1"/>
    </xf>
    <xf numFmtId="2" fontId="7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Border="1" applyAlignment="1" applyProtection="1">
      <alignment vertical="center" wrapText="1"/>
    </xf>
    <xf numFmtId="9" fontId="7" fillId="0" borderId="0" xfId="0" applyNumberFormat="1" applyFont="1" applyBorder="1" applyAlignment="1" applyProtection="1">
      <alignment vertical="center" wrapText="1"/>
    </xf>
    <xf numFmtId="2" fontId="7" fillId="0" borderId="0" xfId="0" applyNumberFormat="1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right" vertical="center" wrapText="1"/>
    </xf>
    <xf numFmtId="44" fontId="16" fillId="0" borderId="0" xfId="2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vertical="center" wrapText="1"/>
    </xf>
    <xf numFmtId="0" fontId="7" fillId="0" borderId="13" xfId="0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2" fontId="1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34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6" fillId="0" borderId="2" xfId="0" applyFont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right" vertical="center" wrapText="1"/>
    </xf>
    <xf numFmtId="44" fontId="27" fillId="0" borderId="0" xfId="2" applyFont="1" applyAlignment="1" applyProtection="1">
      <alignment vertical="center" wrapText="1"/>
    </xf>
    <xf numFmtId="9" fontId="26" fillId="0" borderId="11" xfId="0" applyNumberFormat="1" applyFont="1" applyFill="1" applyBorder="1" applyAlignment="1" applyProtection="1">
      <alignment horizontal="center" vertical="center" wrapText="1"/>
    </xf>
    <xf numFmtId="9" fontId="26" fillId="0" borderId="39" xfId="0" applyNumberFormat="1" applyFont="1" applyFill="1" applyBorder="1" applyAlignment="1" applyProtection="1">
      <alignment horizontal="center" vertical="center" wrapText="1"/>
    </xf>
    <xf numFmtId="1" fontId="1" fillId="16" borderId="36" xfId="0" applyNumberFormat="1" applyFont="1" applyFill="1" applyBorder="1" applyAlignment="1" applyProtection="1">
      <alignment horizontal="center" vertical="center" wrapText="1"/>
      <protection locked="0"/>
    </xf>
    <xf numFmtId="1" fontId="1" fillId="16" borderId="37" xfId="0" applyNumberFormat="1" applyFont="1" applyFill="1" applyBorder="1" applyAlignment="1" applyProtection="1">
      <alignment horizontal="center" vertical="center" wrapText="1"/>
      <protection locked="0"/>
    </xf>
    <xf numFmtId="1" fontId="1" fillId="16" borderId="38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2" xfId="3" applyNumberFormat="1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right" vertical="center" wrapText="1"/>
    </xf>
    <xf numFmtId="0" fontId="26" fillId="0" borderId="3" xfId="0" applyFont="1" applyBorder="1" applyAlignment="1" applyProtection="1">
      <alignment horizontal="right" vertical="center" wrapText="1"/>
    </xf>
    <xf numFmtId="0" fontId="29" fillId="21" borderId="3" xfId="0" applyFont="1" applyFill="1" applyBorder="1" applyAlignment="1" applyProtection="1">
      <alignment horizontal="right" vertical="center" wrapText="1"/>
    </xf>
    <xf numFmtId="1" fontId="28" fillId="0" borderId="12" xfId="0" applyNumberFormat="1" applyFont="1" applyBorder="1" applyAlignment="1" applyProtection="1">
      <alignment horizontal="center" vertical="center" wrapText="1"/>
    </xf>
    <xf numFmtId="1" fontId="28" fillId="0" borderId="4" xfId="0" applyNumberFormat="1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9" fontId="29" fillId="21" borderId="3" xfId="0" applyNumberFormat="1" applyFont="1" applyFill="1" applyBorder="1" applyAlignment="1" applyProtection="1">
      <alignment horizontal="center" vertical="center" wrapText="1"/>
    </xf>
    <xf numFmtId="9" fontId="29" fillId="21" borderId="6" xfId="0" applyNumberFormat="1" applyFont="1" applyFill="1" applyBorder="1" applyAlignment="1" applyProtection="1">
      <alignment horizontal="center" vertical="center" wrapText="1"/>
    </xf>
    <xf numFmtId="9" fontId="29" fillId="21" borderId="0" xfId="0" applyNumberFormat="1" applyFont="1" applyFill="1" applyAlignment="1" applyProtection="1">
      <alignment vertical="center" wrapText="1"/>
    </xf>
    <xf numFmtId="1" fontId="26" fillId="0" borderId="2" xfId="0" applyNumberFormat="1" applyFont="1" applyBorder="1" applyAlignment="1" applyProtection="1">
      <alignment horizontal="right" vertical="center" wrapText="1"/>
    </xf>
    <xf numFmtId="9" fontId="1" fillId="16" borderId="36" xfId="0" applyNumberFormat="1" applyFont="1" applyFill="1" applyBorder="1" applyAlignment="1" applyProtection="1">
      <alignment horizontal="center" vertical="center" wrapText="1"/>
      <protection locked="0"/>
    </xf>
    <xf numFmtId="9" fontId="1" fillId="16" borderId="40" xfId="0" applyNumberFormat="1" applyFont="1" applyFill="1" applyBorder="1" applyAlignment="1" applyProtection="1">
      <alignment horizontal="center" vertical="center" wrapText="1"/>
      <protection locked="0"/>
    </xf>
    <xf numFmtId="9" fontId="1" fillId="16" borderId="41" xfId="0" applyNumberFormat="1" applyFont="1" applyFill="1" applyBorder="1" applyAlignment="1" applyProtection="1">
      <alignment horizontal="center" vertical="center" wrapText="1"/>
      <protection locked="0"/>
    </xf>
    <xf numFmtId="2" fontId="5" fillId="8" borderId="30" xfId="0" applyNumberFormat="1" applyFont="1" applyFill="1" applyBorder="1" applyAlignment="1" applyProtection="1">
      <alignment horizontal="center" vertical="center" wrapText="1"/>
    </xf>
    <xf numFmtId="2" fontId="5" fillId="8" borderId="0" xfId="0" applyNumberFormat="1" applyFont="1" applyFill="1" applyBorder="1" applyAlignment="1" applyProtection="1">
      <alignment horizontal="center" vertical="center" wrapText="1"/>
    </xf>
    <xf numFmtId="2" fontId="16" fillId="20" borderId="19" xfId="0" applyNumberFormat="1" applyFont="1" applyFill="1" applyBorder="1" applyAlignment="1" applyProtection="1">
      <alignment horizontal="center" vertical="center" wrapText="1"/>
    </xf>
    <xf numFmtId="2" fontId="16" fillId="20" borderId="31" xfId="0" applyNumberFormat="1" applyFont="1" applyFill="1" applyBorder="1" applyAlignment="1" applyProtection="1">
      <alignment horizontal="center" vertical="center" wrapText="1"/>
    </xf>
    <xf numFmtId="2" fontId="16" fillId="20" borderId="32" xfId="0" applyNumberFormat="1" applyFont="1" applyFill="1" applyBorder="1" applyAlignment="1" applyProtection="1">
      <alignment horizontal="center" vertical="center" wrapText="1"/>
    </xf>
    <xf numFmtId="2" fontId="16" fillId="20" borderId="20" xfId="0" applyNumberFormat="1" applyFont="1" applyFill="1" applyBorder="1" applyAlignment="1" applyProtection="1">
      <alignment horizontal="center" vertical="center" wrapText="1"/>
    </xf>
    <xf numFmtId="2" fontId="16" fillId="20" borderId="5" xfId="0" applyNumberFormat="1" applyFont="1" applyFill="1" applyBorder="1" applyAlignment="1" applyProtection="1">
      <alignment horizontal="center" vertical="center" wrapText="1"/>
    </xf>
    <xf numFmtId="2" fontId="16" fillId="20" borderId="8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2" fontId="27" fillId="20" borderId="19" xfId="0" applyNumberFormat="1" applyFont="1" applyFill="1" applyBorder="1" applyAlignment="1" applyProtection="1">
      <alignment horizontal="center" vertical="center" wrapText="1"/>
    </xf>
    <xf numFmtId="2" fontId="27" fillId="20" borderId="31" xfId="0" applyNumberFormat="1" applyFont="1" applyFill="1" applyBorder="1" applyAlignment="1" applyProtection="1">
      <alignment horizontal="center" vertical="center" wrapText="1"/>
    </xf>
    <xf numFmtId="2" fontId="27" fillId="20" borderId="32" xfId="0" applyNumberFormat="1" applyFont="1" applyFill="1" applyBorder="1" applyAlignment="1" applyProtection="1">
      <alignment horizontal="center" vertical="center" wrapText="1"/>
    </xf>
    <xf numFmtId="2" fontId="27" fillId="20" borderId="20" xfId="0" applyNumberFormat="1" applyFont="1" applyFill="1" applyBorder="1" applyAlignment="1" applyProtection="1">
      <alignment horizontal="center" vertical="center" wrapText="1"/>
    </xf>
    <xf numFmtId="2" fontId="27" fillId="20" borderId="5" xfId="0" applyNumberFormat="1" applyFont="1" applyFill="1" applyBorder="1" applyAlignment="1" applyProtection="1">
      <alignment horizontal="center" vertical="center" wrapText="1"/>
    </xf>
    <xf numFmtId="2" fontId="27" fillId="20" borderId="8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5" fillId="19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20" fillId="7" borderId="0" xfId="0" applyFont="1" applyFill="1" applyBorder="1" applyAlignment="1" applyProtection="1">
      <alignment horizontal="left" vertical="center" wrapText="1"/>
    </xf>
    <xf numFmtId="1" fontId="26" fillId="0" borderId="2" xfId="0" applyNumberFormat="1" applyFont="1" applyBorder="1" applyAlignment="1" applyProtection="1">
      <alignment horizontal="center" vertical="center" wrapText="1"/>
    </xf>
    <xf numFmtId="1" fontId="26" fillId="0" borderId="6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0" fillId="7" borderId="0" xfId="0" applyFont="1" applyFill="1" applyAlignment="1" applyProtection="1">
      <alignment horizontal="left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7" xfId="0" applyFont="1" applyBorder="1" applyAlignment="1" applyProtection="1">
      <alignment horizontal="center" vertical="center" wrapText="1"/>
    </xf>
    <xf numFmtId="0" fontId="19" fillId="7" borderId="0" xfId="0" applyFont="1" applyFill="1" applyAlignment="1" applyProtection="1">
      <alignment horizontal="center" vertical="center" wrapText="1"/>
    </xf>
    <xf numFmtId="0" fontId="1" fillId="0" borderId="0" xfId="0" quotePrefix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169" fontId="0" fillId="0" borderId="19" xfId="0" applyNumberFormat="1" applyBorder="1" applyAlignment="1">
      <alignment horizontal="center" vertical="center"/>
    </xf>
    <xf numFmtId="169" fontId="0" fillId="0" borderId="20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">
    <cellStyle name="Hiperligação" xfId="1" builtinId="8"/>
    <cellStyle name="Moeda" xfId="2" builtinId="4"/>
    <cellStyle name="Normal" xfId="0" builtinId="0"/>
    <cellStyle name="Percentagem" xfId="3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2598965</xdr:colOff>
      <xdr:row>37</xdr:row>
      <xdr:rowOff>285749</xdr:rowOff>
    </xdr:from>
    <xdr:to>
      <xdr:col>1</xdr:col>
      <xdr:colOff>3224893</xdr:colOff>
      <xdr:row>38</xdr:row>
      <xdr:rowOff>190500</xdr:rowOff>
    </xdr:to>
    <xdr:sp macro="" textlink="">
      <xdr:nvSpPr>
        <xdr:cNvPr id="2" name="Seta para a direi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279322" y="7034892"/>
          <a:ext cx="625928" cy="408215"/>
        </a:xfrm>
        <a:prstGeom prst="rightArrow">
          <a:avLst/>
        </a:prstGeom>
        <a:solidFill>
          <a:schemeClr val="accent3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P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0</xdr:row>
          <xdr:rowOff>38100</xdr:rowOff>
        </xdr:from>
        <xdr:to>
          <xdr:col>4</xdr:col>
          <xdr:colOff>742950</xdr:colOff>
          <xdr:row>1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568777</xdr:colOff>
      <xdr:row>3</xdr:row>
      <xdr:rowOff>231320</xdr:rowOff>
    </xdr:from>
    <xdr:to>
      <xdr:col>28</xdr:col>
      <xdr:colOff>283028</xdr:colOff>
      <xdr:row>46</xdr:row>
      <xdr:rowOff>204105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3856" t="17873" r="18156" b="8444"/>
        <a:stretch/>
      </xdr:blipFill>
      <xdr:spPr bwMode="auto">
        <a:xfrm>
          <a:off x="13100956" y="1333499"/>
          <a:ext cx="10110108" cy="78377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204107</xdr:colOff>
      <xdr:row>8</xdr:row>
      <xdr:rowOff>204107</xdr:rowOff>
    </xdr:from>
    <xdr:to>
      <xdr:col>2</xdr:col>
      <xdr:colOff>653143</xdr:colOff>
      <xdr:row>9</xdr:row>
      <xdr:rowOff>163285</xdr:rowOff>
    </xdr:to>
    <xdr:sp macro="" textlink="">
      <xdr:nvSpPr>
        <xdr:cNvPr id="9" name="Seta em ângulo reto para cim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rot="10800000">
          <a:off x="3946071" y="2721428"/>
          <a:ext cx="449036" cy="204107"/>
        </a:xfrm>
        <a:prstGeom prst="bentUp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125184</xdr:colOff>
      <xdr:row>8</xdr:row>
      <xdr:rowOff>220434</xdr:rowOff>
    </xdr:from>
    <xdr:to>
      <xdr:col>6</xdr:col>
      <xdr:colOff>938891</xdr:colOff>
      <xdr:row>9</xdr:row>
      <xdr:rowOff>204106</xdr:rowOff>
    </xdr:to>
    <xdr:sp macro="" textlink="">
      <xdr:nvSpPr>
        <xdr:cNvPr id="11" name="Seta em ângulo reto para cim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 rot="10800000" flipH="1">
          <a:off x="8466363" y="2737755"/>
          <a:ext cx="813707" cy="228601"/>
        </a:xfrm>
        <a:prstGeom prst="bentUp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PT" sz="1100"/>
        </a:p>
      </xdr:txBody>
    </xdr:sp>
    <xdr:clientData/>
  </xdr:twoCellAnchor>
  <xdr:twoCellAnchor>
    <xdr:from>
      <xdr:col>16</xdr:col>
      <xdr:colOff>68035</xdr:colOff>
      <xdr:row>15</xdr:row>
      <xdr:rowOff>13607</xdr:rowOff>
    </xdr:from>
    <xdr:to>
      <xdr:col>17</xdr:col>
      <xdr:colOff>503464</xdr:colOff>
      <xdr:row>34</xdr:row>
      <xdr:rowOff>261257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5220949" y="4716236"/>
          <a:ext cx="1143001" cy="498021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PT" sz="1100"/>
        </a:p>
      </xdr:txBody>
    </xdr:sp>
    <xdr:clientData/>
  </xdr:twoCellAnchor>
  <xdr:twoCellAnchor>
    <xdr:from>
      <xdr:col>22</xdr:col>
      <xdr:colOff>435428</xdr:colOff>
      <xdr:row>15</xdr:row>
      <xdr:rowOff>21770</xdr:rowOff>
    </xdr:from>
    <xdr:to>
      <xdr:col>23</xdr:col>
      <xdr:colOff>478971</xdr:colOff>
      <xdr:row>34</xdr:row>
      <xdr:rowOff>193220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9833771" y="4724399"/>
          <a:ext cx="751114" cy="421821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PT" sz="1100"/>
        </a:p>
      </xdr:txBody>
    </xdr:sp>
    <xdr:clientData/>
  </xdr:twoCellAnchor>
  <xdr:twoCellAnchor>
    <xdr:from>
      <xdr:col>24</xdr:col>
      <xdr:colOff>454479</xdr:colOff>
      <xdr:row>2</xdr:row>
      <xdr:rowOff>168725</xdr:rowOff>
    </xdr:from>
    <xdr:to>
      <xdr:col>27</xdr:col>
      <xdr:colOff>612321</xdr:colOff>
      <xdr:row>9</xdr:row>
      <xdr:rowOff>176893</xdr:rowOff>
    </xdr:to>
    <xdr:sp macro="" textlink="">
      <xdr:nvSpPr>
        <xdr:cNvPr id="13" name="Seta em ângulo reto para cim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 rot="10800000" flipH="1">
          <a:off x="20661086" y="1039582"/>
          <a:ext cx="2198914" cy="1981204"/>
        </a:xfrm>
        <a:prstGeom prst="bentUpArrow">
          <a:avLst>
            <a:gd name="adj1" fmla="val 4275"/>
            <a:gd name="adj2" fmla="val 7729"/>
            <a:gd name="adj3" fmla="val 1204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PT" sz="1100"/>
        </a:p>
      </xdr:txBody>
    </xdr:sp>
    <xdr:clientData/>
  </xdr:twoCellAnchor>
  <xdr:twoCellAnchor>
    <xdr:from>
      <xdr:col>27</xdr:col>
      <xdr:colOff>62592</xdr:colOff>
      <xdr:row>10</xdr:row>
      <xdr:rowOff>356508</xdr:rowOff>
    </xdr:from>
    <xdr:to>
      <xdr:col>28</xdr:col>
      <xdr:colOff>296635</xdr:colOff>
      <xdr:row>14</xdr:row>
      <xdr:rowOff>13609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22310271" y="3445329"/>
          <a:ext cx="914400" cy="1004209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PT" sz="1100"/>
        </a:p>
      </xdr:txBody>
    </xdr:sp>
    <xdr:clientData/>
  </xdr:twoCellAnchor>
  <xdr:twoCellAnchor>
    <xdr:from>
      <xdr:col>1</xdr:col>
      <xdr:colOff>2598964</xdr:colOff>
      <xdr:row>70</xdr:row>
      <xdr:rowOff>204108</xdr:rowOff>
    </xdr:from>
    <xdr:to>
      <xdr:col>1</xdr:col>
      <xdr:colOff>3224892</xdr:colOff>
      <xdr:row>71</xdr:row>
      <xdr:rowOff>176894</xdr:rowOff>
    </xdr:to>
    <xdr:sp macro="" textlink="">
      <xdr:nvSpPr>
        <xdr:cNvPr id="16" name="Seta para a direit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2939143" y="13280572"/>
          <a:ext cx="625928" cy="408215"/>
        </a:xfrm>
        <a:prstGeom prst="rightArrow">
          <a:avLst/>
        </a:prstGeom>
        <a:solidFill>
          <a:schemeClr val="accent3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PT" sz="1100"/>
        </a:p>
      </xdr:txBody>
    </xdr:sp>
    <xdr:clientData/>
  </xdr:twoCellAnchor>
  <xdr:oneCellAnchor>
    <xdr:from>
      <xdr:col>14</xdr:col>
      <xdr:colOff>410936</xdr:colOff>
      <xdr:row>15</xdr:row>
      <xdr:rowOff>81643</xdr:rowOff>
    </xdr:from>
    <xdr:ext cx="256160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277850" y="4784272"/>
          <a:ext cx="256160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 b="1"/>
            <a:t>1</a:t>
          </a:r>
        </a:p>
      </xdr:txBody>
    </xdr:sp>
    <xdr:clientData/>
  </xdr:oneCellAnchor>
  <xdr:oneCellAnchor>
    <xdr:from>
      <xdr:col>3</xdr:col>
      <xdr:colOff>111579</xdr:colOff>
      <xdr:row>10</xdr:row>
      <xdr:rowOff>57150</xdr:rowOff>
    </xdr:from>
    <xdr:ext cx="256160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69329" y="3064329"/>
          <a:ext cx="256160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 b="1"/>
            <a:t>1</a:t>
          </a:r>
        </a:p>
      </xdr:txBody>
    </xdr:sp>
    <xdr:clientData/>
  </xdr:oneCellAnchor>
  <xdr:oneCellAnchor>
    <xdr:from>
      <xdr:col>3</xdr:col>
      <xdr:colOff>114302</xdr:colOff>
      <xdr:row>11</xdr:row>
      <xdr:rowOff>5441</xdr:rowOff>
    </xdr:from>
    <xdr:ext cx="256160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972052" y="3448048"/>
          <a:ext cx="256160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 b="1"/>
            <a:t>2</a:t>
          </a:r>
        </a:p>
      </xdr:txBody>
    </xdr:sp>
    <xdr:clientData/>
  </xdr:oneCellAnchor>
  <xdr:oneCellAnchor>
    <xdr:from>
      <xdr:col>3</xdr:col>
      <xdr:colOff>114302</xdr:colOff>
      <xdr:row>12</xdr:row>
      <xdr:rowOff>127906</xdr:rowOff>
    </xdr:from>
    <xdr:ext cx="256160" cy="264560"/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972052" y="3815442"/>
          <a:ext cx="256160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 b="1"/>
            <a:t>3</a:t>
          </a:r>
        </a:p>
      </xdr:txBody>
    </xdr:sp>
    <xdr:clientData/>
  </xdr:oneCellAnchor>
  <xdr:oneCellAnchor>
    <xdr:from>
      <xdr:col>22</xdr:col>
      <xdr:colOff>125186</xdr:colOff>
      <xdr:row>15</xdr:row>
      <xdr:rowOff>119743</xdr:rowOff>
    </xdr:from>
    <xdr:ext cx="256160" cy="264560"/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9523529" y="4822372"/>
          <a:ext cx="256160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 b="1"/>
            <a:t>2</a:t>
          </a:r>
        </a:p>
      </xdr:txBody>
    </xdr:sp>
    <xdr:clientData/>
  </xdr:oneCellAnchor>
  <xdr:oneCellAnchor>
    <xdr:from>
      <xdr:col>23</xdr:col>
      <xdr:colOff>302079</xdr:colOff>
      <xdr:row>6</xdr:row>
      <xdr:rowOff>10887</xdr:rowOff>
    </xdr:from>
    <xdr:ext cx="256160" cy="264560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407993" y="1937658"/>
          <a:ext cx="256160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 b="1"/>
            <a:t>3</a:t>
          </a:r>
        </a:p>
      </xdr:txBody>
    </xdr:sp>
    <xdr:clientData/>
  </xdr:oneCellAnchor>
  <xdr:oneCellAnchor>
    <xdr:from>
      <xdr:col>27</xdr:col>
      <xdr:colOff>315687</xdr:colOff>
      <xdr:row>9</xdr:row>
      <xdr:rowOff>220437</xdr:rowOff>
    </xdr:from>
    <xdr:ext cx="256160" cy="264560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3251887" y="3050723"/>
          <a:ext cx="256160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 b="1"/>
            <a:t>4</a:t>
          </a:r>
        </a:p>
      </xdr:txBody>
    </xdr:sp>
    <xdr:clientData/>
  </xdr:oneCellAnchor>
  <xdr:oneCellAnchor>
    <xdr:from>
      <xdr:col>6</xdr:col>
      <xdr:colOff>1031422</xdr:colOff>
      <xdr:row>8</xdr:row>
      <xdr:rowOff>133352</xdr:rowOff>
    </xdr:from>
    <xdr:ext cx="288028" cy="264560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372601" y="2732316"/>
          <a:ext cx="288028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 b="1"/>
            <a:t>4</a:t>
          </a:r>
          <a:r>
            <a:rPr lang="pt-PT" sz="1100" b="1" baseline="0"/>
            <a:t> </a:t>
          </a:r>
          <a:endParaRPr lang="pt-PT" sz="1100" b="1"/>
        </a:p>
      </xdr:txBody>
    </xdr:sp>
    <xdr:clientData/>
  </xdr:oneCellAnchor>
  <xdr:oneCellAnchor>
    <xdr:from>
      <xdr:col>7</xdr:col>
      <xdr:colOff>340179</xdr:colOff>
      <xdr:row>8</xdr:row>
      <xdr:rowOff>136073</xdr:rowOff>
    </xdr:from>
    <xdr:ext cx="2107052" cy="264560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729108" y="2735037"/>
          <a:ext cx="2107052" cy="2645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 b="1"/>
            <a:t>estimados ou leitura</a:t>
          </a:r>
          <a:r>
            <a:rPr lang="pt-PT" sz="1100" b="1" baseline="0"/>
            <a:t> de empresa</a:t>
          </a:r>
          <a:endParaRPr lang="pt-PT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76"/>
  <sheetViews>
    <sheetView showGridLines="0" tabSelected="1" zoomScale="70" zoomScaleNormal="70" workbookViewId="0">
      <selection activeCell="C11" sqref="C11"/>
    </sheetView>
  </sheetViews>
  <sheetFormatPr defaultColWidth="10.28515625" defaultRowHeight="35.1" customHeight="1"/>
  <cols>
    <col min="1" max="1" width="5" style="12" customWidth="1"/>
    <col min="2" max="2" width="51" style="14" bestFit="1" customWidth="1"/>
    <col min="3" max="4" width="16.7109375" style="14" customWidth="1"/>
    <col min="5" max="5" width="16.7109375" style="12" customWidth="1"/>
    <col min="6" max="6" width="18.7109375" style="12" customWidth="1"/>
    <col min="7" max="10" width="15.7109375" style="12" customWidth="1"/>
    <col min="11" max="11" width="0" style="12" hidden="1" customWidth="1"/>
    <col min="12" max="12" width="10.28515625" style="12" hidden="1" customWidth="1"/>
    <col min="13" max="13" width="51" style="12" hidden="1" customWidth="1"/>
    <col min="14" max="14" width="16.7109375" style="12" hidden="1" customWidth="1"/>
    <col min="15" max="16" width="16.7109375" style="12" customWidth="1"/>
    <col min="17" max="25" width="10.28515625" style="12" customWidth="1"/>
    <col min="26" max="16384" width="10.28515625" style="12"/>
  </cols>
  <sheetData>
    <row r="1" spans="2:27" ht="35.1" customHeight="1">
      <c r="B1" s="166"/>
      <c r="C1" s="166"/>
      <c r="D1" s="166"/>
      <c r="E1" s="166"/>
      <c r="F1" s="166"/>
      <c r="G1" s="166"/>
      <c r="H1" s="166"/>
      <c r="I1" s="166"/>
      <c r="J1" s="166"/>
      <c r="L1" s="166"/>
      <c r="M1" s="166"/>
      <c r="N1" s="166"/>
      <c r="O1" s="166"/>
      <c r="P1" s="166"/>
      <c r="Q1" s="166"/>
      <c r="R1" s="166"/>
      <c r="S1" s="166"/>
      <c r="T1" s="166"/>
    </row>
    <row r="2" spans="2:27" ht="33.75" customHeight="1">
      <c r="B2" s="177" t="s">
        <v>45</v>
      </c>
      <c r="C2" s="177"/>
      <c r="D2" s="177"/>
      <c r="E2" s="177"/>
      <c r="F2" s="177"/>
      <c r="G2" s="177"/>
      <c r="H2" s="177"/>
      <c r="I2" s="177"/>
      <c r="J2" s="177"/>
      <c r="L2" s="179"/>
      <c r="M2" s="179"/>
      <c r="N2" s="179"/>
      <c r="O2" s="179"/>
      <c r="P2" s="179"/>
      <c r="Q2" s="179"/>
      <c r="R2" s="179"/>
      <c r="S2" s="179"/>
      <c r="T2" s="179"/>
    </row>
    <row r="3" spans="2:27" ht="18">
      <c r="B3" s="180" t="s">
        <v>56</v>
      </c>
      <c r="C3" s="180"/>
      <c r="D3" s="180"/>
      <c r="E3" s="180"/>
      <c r="F3" s="180"/>
      <c r="G3" s="180"/>
      <c r="H3" s="180"/>
      <c r="I3" s="180"/>
      <c r="J3" s="180"/>
      <c r="L3" s="123"/>
      <c r="M3" s="123"/>
      <c r="N3" s="123"/>
      <c r="O3" s="123"/>
      <c r="P3" s="178" t="s">
        <v>52</v>
      </c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</row>
    <row r="4" spans="2:27" ht="18">
      <c r="B4" s="177" t="s">
        <v>46</v>
      </c>
      <c r="C4" s="177"/>
      <c r="D4" s="177"/>
      <c r="E4" s="177"/>
      <c r="F4" s="177"/>
      <c r="G4" s="177"/>
      <c r="H4" s="177"/>
      <c r="I4" s="177"/>
      <c r="J4" s="177"/>
      <c r="L4" s="122"/>
      <c r="M4" s="122"/>
      <c r="N4" s="122"/>
      <c r="O4" s="122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2:27" ht="14.25" customHeight="1">
      <c r="B5" s="166"/>
      <c r="C5" s="166"/>
      <c r="D5" s="166"/>
      <c r="E5" s="166"/>
      <c r="F5" s="166"/>
      <c r="G5" s="166"/>
      <c r="H5" s="166"/>
      <c r="I5" s="166"/>
      <c r="J5" s="166"/>
      <c r="L5" s="166"/>
      <c r="M5" s="166"/>
      <c r="N5" s="166"/>
      <c r="O5" s="166"/>
      <c r="P5" s="166"/>
      <c r="Q5" s="166"/>
      <c r="R5" s="166"/>
      <c r="S5" s="166"/>
      <c r="T5" s="166"/>
    </row>
    <row r="6" spans="2:27" ht="35.1" customHeight="1">
      <c r="B6" s="165" t="s">
        <v>44</v>
      </c>
      <c r="C6" s="165"/>
      <c r="D6" s="165"/>
      <c r="E6" s="165"/>
      <c r="F6" s="165"/>
      <c r="G6" s="165"/>
      <c r="H6" s="165"/>
      <c r="I6" s="165"/>
      <c r="J6" s="165"/>
      <c r="L6" s="170"/>
      <c r="M6" s="170"/>
      <c r="N6" s="170"/>
      <c r="O6" s="170"/>
      <c r="P6" s="170"/>
      <c r="Q6" s="170"/>
      <c r="R6" s="170"/>
      <c r="S6" s="170"/>
      <c r="T6" s="170"/>
    </row>
    <row r="7" spans="2:27" ht="22.5" customHeight="1">
      <c r="B7" s="104"/>
      <c r="C7" s="104"/>
      <c r="D7" s="104"/>
    </row>
    <row r="8" spans="2:27" ht="29.25" customHeight="1">
      <c r="B8" s="171" t="s">
        <v>49</v>
      </c>
      <c r="C8" s="171"/>
      <c r="D8" s="171"/>
      <c r="E8" s="171"/>
      <c r="F8" s="171"/>
      <c r="G8" s="171"/>
      <c r="H8" s="171"/>
      <c r="I8" s="171"/>
      <c r="J8" s="171"/>
      <c r="Q8"/>
    </row>
    <row r="9" spans="2:27" ht="20.100000000000001" customHeight="1">
      <c r="B9" s="164" t="s">
        <v>50</v>
      </c>
      <c r="C9" s="164"/>
      <c r="D9" s="164"/>
      <c r="E9" s="164"/>
      <c r="F9" s="164"/>
      <c r="G9" s="164"/>
      <c r="H9" s="164"/>
      <c r="I9" s="164"/>
      <c r="J9" s="164"/>
    </row>
    <row r="10" spans="2:27" ht="20.100000000000001" customHeight="1" thickBot="1">
      <c r="B10" s="164"/>
      <c r="C10" s="164"/>
      <c r="D10" s="164"/>
      <c r="E10" s="164"/>
      <c r="F10" s="164"/>
      <c r="G10" s="164"/>
      <c r="H10" s="164"/>
      <c r="I10" s="164"/>
      <c r="J10" s="164"/>
    </row>
    <row r="11" spans="2:27" ht="35.1" customHeight="1" thickBot="1">
      <c r="B11" s="124" t="s">
        <v>7</v>
      </c>
      <c r="C11" s="119">
        <v>10.35</v>
      </c>
      <c r="D11" s="115">
        <v>1</v>
      </c>
      <c r="E11" s="117"/>
      <c r="F11" s="15"/>
      <c r="G11" s="125" t="s">
        <v>2</v>
      </c>
      <c r="H11" s="125" t="s">
        <v>3</v>
      </c>
      <c r="I11" s="125" t="s">
        <v>4</v>
      </c>
      <c r="K11" s="14" t="s">
        <v>19</v>
      </c>
    </row>
    <row r="12" spans="2:27" ht="20.100000000000001" customHeight="1" thickBot="1">
      <c r="B12" s="124" t="s">
        <v>30</v>
      </c>
      <c r="C12" s="120">
        <v>31</v>
      </c>
      <c r="D12" s="115">
        <v>2</v>
      </c>
      <c r="E12" s="172" t="s">
        <v>10</v>
      </c>
      <c r="F12" s="173"/>
      <c r="G12" s="130">
        <v>425</v>
      </c>
      <c r="H12" s="131">
        <v>285</v>
      </c>
      <c r="I12" s="132">
        <v>599</v>
      </c>
      <c r="J12" s="50"/>
      <c r="K12" s="72">
        <f>SUM(G12:I12)</f>
        <v>1309</v>
      </c>
    </row>
    <row r="13" spans="2:27" ht="33" customHeight="1" thickBot="1">
      <c r="B13" s="124" t="s">
        <v>31</v>
      </c>
      <c r="C13" s="121" t="s">
        <v>1</v>
      </c>
      <c r="D13" s="116"/>
      <c r="E13" s="168" t="s">
        <v>32</v>
      </c>
      <c r="F13" s="169"/>
      <c r="G13" s="133">
        <f>G12/SUM(G12:I12)</f>
        <v>0.32467532467532467</v>
      </c>
      <c r="H13" s="133">
        <f>H12/SUM(G12:I12)</f>
        <v>0.21772345301757068</v>
      </c>
      <c r="I13" s="133">
        <f>I12/SUM(G12:I12)</f>
        <v>0.45760122230710465</v>
      </c>
      <c r="K13" s="71">
        <f>SUM(G13:I13)</f>
        <v>1</v>
      </c>
    </row>
    <row r="14" spans="2:27" ht="20.100000000000001" customHeight="1">
      <c r="B14" s="12"/>
      <c r="C14" s="12"/>
      <c r="D14" s="12"/>
      <c r="G14" s="73"/>
      <c r="H14" s="73"/>
      <c r="I14" s="73"/>
      <c r="K14" s="71"/>
    </row>
    <row r="15" spans="2:27" ht="20.100000000000001" customHeight="1">
      <c r="B15" s="174" t="s">
        <v>6</v>
      </c>
      <c r="C15" s="174"/>
      <c r="D15" s="174"/>
      <c r="E15" s="174"/>
      <c r="F15" s="174"/>
      <c r="G15" s="174"/>
      <c r="H15" s="174"/>
      <c r="I15" s="174"/>
      <c r="J15" s="174"/>
    </row>
    <row r="16" spans="2:27" ht="20.100000000000001" customHeight="1">
      <c r="B16" s="17"/>
      <c r="C16" s="17"/>
      <c r="D16" s="17"/>
      <c r="E16" s="17"/>
      <c r="F16" s="17"/>
      <c r="G16" s="17"/>
      <c r="H16" s="17"/>
      <c r="I16" s="17"/>
    </row>
    <row r="17" spans="2:11" ht="20.100000000000001" hidden="1" customHeight="1">
      <c r="B17" s="47" t="s">
        <v>17</v>
      </c>
      <c r="C17" s="30"/>
      <c r="D17" s="30"/>
      <c r="E17" s="30"/>
      <c r="F17" s="31"/>
      <c r="G17" s="31"/>
      <c r="H17" s="30"/>
      <c r="I17" s="30"/>
      <c r="J17" s="30"/>
    </row>
    <row r="18" spans="2:11" ht="20.100000000000001" hidden="1" customHeight="1">
      <c r="B18" s="19"/>
      <c r="C18" s="12"/>
      <c r="D18" s="18"/>
      <c r="F18" s="35"/>
      <c r="G18" s="35"/>
      <c r="H18" s="36"/>
      <c r="I18" s="36"/>
      <c r="J18" s="37"/>
      <c r="K18" s="37"/>
    </row>
    <row r="19" spans="2:11" ht="20.100000000000001" hidden="1" customHeight="1">
      <c r="B19" s="12"/>
      <c r="C19" s="162">
        <v>2020</v>
      </c>
      <c r="D19" s="163"/>
      <c r="E19" s="163"/>
      <c r="F19" s="38"/>
      <c r="G19" s="38"/>
      <c r="H19" s="175"/>
      <c r="I19" s="176"/>
      <c r="J19" s="176"/>
      <c r="K19" s="37"/>
    </row>
    <row r="20" spans="2:11" ht="35.1" hidden="1" customHeight="1">
      <c r="B20" s="15"/>
      <c r="C20" s="45" t="s">
        <v>0</v>
      </c>
      <c r="D20" s="45" t="s">
        <v>1</v>
      </c>
      <c r="E20" s="46" t="s">
        <v>5</v>
      </c>
      <c r="F20" s="35"/>
      <c r="G20" s="35"/>
      <c r="H20" s="59"/>
      <c r="I20" s="59"/>
      <c r="J20" s="59"/>
      <c r="K20" s="37"/>
    </row>
    <row r="21" spans="2:11" ht="33.75" hidden="1" customHeight="1">
      <c r="B21" s="16" t="s">
        <v>14</v>
      </c>
      <c r="C21" s="61">
        <f>VLOOKUP(C11,'Suporte 2021'!A14:B21,2,0)*C12</f>
        <v>15.245800000000001</v>
      </c>
      <c r="D21" s="61">
        <f>VLOOKUP(C11,'Suporte 2021'!A14:B21,2,0)*C12</f>
        <v>15.245800000000001</v>
      </c>
      <c r="E21" s="62">
        <f>VLOOKUP(C11,'Suporte 2021'!A14:B21,2,0)*C12</f>
        <v>15.245800000000001</v>
      </c>
      <c r="F21" s="39"/>
      <c r="G21" s="39"/>
      <c r="H21" s="36"/>
      <c r="I21" s="36"/>
      <c r="J21" s="36"/>
      <c r="K21" s="37"/>
    </row>
    <row r="22" spans="2:11" ht="20.100000000000001" hidden="1" customHeight="1">
      <c r="B22" s="60" t="s">
        <v>27</v>
      </c>
      <c r="C22" s="61">
        <f>(H12+I12+G12)*'Suporte 2021'!E3</f>
        <v>195.82640000000001</v>
      </c>
      <c r="D22" s="61">
        <f>(H12+I12)*'Suporte 2021'!E4+'Suporte 2021'!G4*G12</f>
        <v>199.2689</v>
      </c>
      <c r="E22" s="62">
        <f>H12*'Suporte 2021'!E5+I12*'Suporte 2021'!F5+G12*'Suporte 2021'!G5</f>
        <v>195.22869999999998</v>
      </c>
      <c r="F22" s="155"/>
      <c r="G22" s="155"/>
      <c r="H22" s="155"/>
      <c r="I22" s="36"/>
      <c r="J22" s="36"/>
      <c r="K22" s="37"/>
    </row>
    <row r="23" spans="2:11" ht="20.100000000000001" hidden="1" customHeight="1">
      <c r="B23" s="13" t="s">
        <v>26</v>
      </c>
      <c r="C23" s="61">
        <f>+IF($C$12&gt;31,0.07*2,0.07)</f>
        <v>7.0000000000000007E-2</v>
      </c>
      <c r="D23" s="61">
        <f t="shared" ref="D23:E23" si="0">+IF($C$12&gt;31,0.07*2,0.07)</f>
        <v>7.0000000000000007E-2</v>
      </c>
      <c r="E23" s="62">
        <f t="shared" si="0"/>
        <v>7.0000000000000007E-2</v>
      </c>
      <c r="F23" s="39"/>
      <c r="G23" s="53"/>
      <c r="H23" s="36"/>
      <c r="I23" s="36"/>
      <c r="J23" s="36"/>
      <c r="K23" s="37"/>
    </row>
    <row r="24" spans="2:11" ht="20.100000000000001" hidden="1" customHeight="1">
      <c r="B24" s="13" t="s">
        <v>29</v>
      </c>
      <c r="C24" s="61">
        <f>SUM(G12:I12)*0.001</f>
        <v>1.3089999999999999</v>
      </c>
      <c r="D24" s="61">
        <f>SUM(G12:I12)*0.001</f>
        <v>1.3089999999999999</v>
      </c>
      <c r="E24" s="62">
        <f>SUM(G12:I12)*0.001</f>
        <v>1.3089999999999999</v>
      </c>
      <c r="F24" s="39"/>
      <c r="G24" s="54"/>
      <c r="H24" s="36"/>
      <c r="I24" s="36"/>
      <c r="J24" s="36"/>
      <c r="K24" s="37"/>
    </row>
    <row r="25" spans="2:11" ht="20.100000000000001" hidden="1" customHeight="1">
      <c r="B25" s="20" t="s">
        <v>25</v>
      </c>
      <c r="C25" s="61">
        <f>IF(C11=3.45,(C12*'Suporte 2021'!D14)*4%+(C21-(C12*'Suporte 2021'!D14)+C22+C23+C24)*18%,(C21+C22+C23+C24)*18%)</f>
        <v>38.241216000000001</v>
      </c>
      <c r="D25" s="61">
        <f>IF(C11=3.45,(C12*'Suporte 2021'!D14)*4%+(D21-(C12*'Suporte 2021'!D14)+D22+D23+D24)*18%,(D21+D22+D23+D24)*18%)</f>
        <v>38.860865999999994</v>
      </c>
      <c r="E25" s="61">
        <f>IF(C11=3.45,(C12*'Suporte 2021'!D14)*4%+(E21-(C12*'Suporte 2021'!D14)+E22+E23+E24)*18%,(E21+E22+E23+E24)*18%)</f>
        <v>38.133629999999989</v>
      </c>
      <c r="F25" s="55"/>
      <c r="G25" s="55"/>
      <c r="H25" s="36"/>
      <c r="I25" s="36"/>
      <c r="J25" s="36"/>
      <c r="K25" s="37"/>
    </row>
    <row r="26" spans="2:11" ht="20.100000000000001" hidden="1" customHeight="1">
      <c r="B26" s="21" t="s">
        <v>19</v>
      </c>
      <c r="C26" s="63">
        <f>C22+C21+C23+C24+C25</f>
        <v>250.69241600000001</v>
      </c>
      <c r="D26" s="63">
        <f t="shared" ref="D26:E26" si="1">D22+D21+D23+D24+D25</f>
        <v>254.75456599999998</v>
      </c>
      <c r="E26" s="63">
        <f t="shared" si="1"/>
        <v>249.98712999999995</v>
      </c>
      <c r="F26" s="39"/>
      <c r="G26" s="58"/>
      <c r="H26" s="25"/>
      <c r="I26" s="25"/>
      <c r="J26" s="25"/>
      <c r="K26" s="37"/>
    </row>
    <row r="27" spans="2:11" ht="20.100000000000001" hidden="1" customHeight="1">
      <c r="B27" s="22"/>
      <c r="C27" s="32"/>
      <c r="D27" s="32"/>
      <c r="E27" s="32"/>
      <c r="F27" s="39"/>
      <c r="G27" s="57"/>
      <c r="H27" s="25"/>
      <c r="I27" s="25"/>
      <c r="J27" s="25"/>
      <c r="K27" s="37"/>
    </row>
    <row r="28" spans="2:11" ht="20.100000000000001" hidden="1" customHeight="1">
      <c r="B28" s="48" t="s">
        <v>18</v>
      </c>
      <c r="C28" s="33"/>
      <c r="D28" s="33"/>
      <c r="E28" s="33"/>
      <c r="F28" s="39"/>
      <c r="G28" s="56"/>
      <c r="H28" s="40"/>
      <c r="I28" s="40"/>
      <c r="J28" s="40"/>
      <c r="K28" s="37"/>
    </row>
    <row r="29" spans="2:11" ht="20.100000000000001" hidden="1" customHeight="1">
      <c r="B29" s="12"/>
      <c r="C29" s="17"/>
      <c r="D29" s="17"/>
      <c r="E29" s="34"/>
      <c r="F29" s="39"/>
      <c r="G29" s="39"/>
      <c r="H29" s="41"/>
      <c r="I29" s="41"/>
      <c r="J29" s="42"/>
      <c r="K29" s="37"/>
    </row>
    <row r="30" spans="2:11" ht="20.100000000000001" hidden="1" customHeight="1">
      <c r="B30" s="13" t="s">
        <v>16</v>
      </c>
      <c r="C30" s="61">
        <f>+IF($C$12&gt;31,2.25*2,2.85)</f>
        <v>2.85</v>
      </c>
      <c r="D30" s="61">
        <f>+IF($C$12&gt;31,2.25*2,2.85)</f>
        <v>2.85</v>
      </c>
      <c r="E30" s="62">
        <f>+IF($C$12&gt;31,2.25*2,2.85)</f>
        <v>2.85</v>
      </c>
      <c r="F30" s="39"/>
      <c r="G30" s="39"/>
      <c r="H30" s="36"/>
      <c r="J30" s="36"/>
      <c r="K30" s="37"/>
    </row>
    <row r="31" spans="2:11" ht="20.100000000000001" hidden="1" customHeight="1">
      <c r="B31" s="20" t="s">
        <v>25</v>
      </c>
      <c r="C31" s="61">
        <f>C30*4%</f>
        <v>0.114</v>
      </c>
      <c r="D31" s="61">
        <f>D30*4%</f>
        <v>0.114</v>
      </c>
      <c r="E31" s="62">
        <f>E30*4%</f>
        <v>0.114</v>
      </c>
      <c r="F31" s="39"/>
      <c r="G31" s="39"/>
      <c r="H31" s="36"/>
      <c r="J31" s="36"/>
      <c r="K31" s="37"/>
    </row>
    <row r="32" spans="2:11" ht="20.100000000000001" hidden="1" customHeight="1">
      <c r="B32" s="21" t="s">
        <v>19</v>
      </c>
      <c r="C32" s="63">
        <f>C30+C31</f>
        <v>2.964</v>
      </c>
      <c r="D32" s="63">
        <f>D30+D31</f>
        <v>2.964</v>
      </c>
      <c r="E32" s="64">
        <f>E30+E31</f>
        <v>2.964</v>
      </c>
      <c r="F32" s="39"/>
      <c r="G32" s="39"/>
      <c r="H32" s="25"/>
      <c r="J32" s="25"/>
      <c r="K32" s="37"/>
    </row>
    <row r="33" spans="1:24" ht="20.100000000000001" hidden="1" customHeight="1">
      <c r="B33" s="23"/>
      <c r="C33" s="33"/>
      <c r="D33" s="33"/>
      <c r="E33" s="33"/>
      <c r="F33" s="39"/>
      <c r="G33" s="39"/>
      <c r="H33" s="40"/>
      <c r="J33" s="40"/>
      <c r="K33" s="37"/>
    </row>
    <row r="34" spans="1:24" ht="20.100000000000001" hidden="1" customHeight="1">
      <c r="B34" s="49" t="s">
        <v>20</v>
      </c>
      <c r="C34" s="63">
        <f>C26+C32</f>
        <v>253.65641600000001</v>
      </c>
      <c r="D34" s="63">
        <f>D26+D32</f>
        <v>257.71856600000001</v>
      </c>
      <c r="E34" s="64">
        <f>E26+E32</f>
        <v>252.95112999999995</v>
      </c>
      <c r="F34" s="39"/>
      <c r="G34" s="39"/>
      <c r="H34" s="25"/>
      <c r="J34" s="25"/>
      <c r="K34" s="37"/>
    </row>
    <row r="35" spans="1:24" ht="30" customHeight="1">
      <c r="B35" s="49" t="s">
        <v>24</v>
      </c>
      <c r="C35" s="148" t="str">
        <f>IF(AND(C34&lt;=D34,C34&lt;=E34),C20,IF(D34&lt;=E34,D20,E20))</f>
        <v>Tarifa tri-horária</v>
      </c>
      <c r="D35" s="148"/>
      <c r="E35" s="148"/>
      <c r="F35" s="35"/>
      <c r="G35" s="35"/>
      <c r="H35" s="155"/>
      <c r="I35" s="155"/>
      <c r="J35" s="155"/>
      <c r="K35" s="37"/>
    </row>
    <row r="36" spans="1:24" ht="20.100000000000001" customHeight="1">
      <c r="B36" s="12"/>
      <c r="C36" s="12"/>
      <c r="D36" s="25"/>
      <c r="E36" s="25"/>
      <c r="F36" s="37"/>
      <c r="G36" s="37"/>
      <c r="H36" s="43"/>
      <c r="I36" s="43"/>
      <c r="J36" s="37"/>
      <c r="K36" s="37"/>
    </row>
    <row r="37" spans="1:24" ht="20.100000000000001" hidden="1" customHeight="1">
      <c r="B37" s="26"/>
      <c r="C37" s="27"/>
      <c r="D37" s="28"/>
      <c r="E37" s="29"/>
      <c r="F37" s="44"/>
      <c r="G37" s="44"/>
      <c r="H37" s="44"/>
      <c r="I37" s="44"/>
      <c r="J37" s="44"/>
      <c r="K37" s="37"/>
    </row>
    <row r="38" spans="1:24" ht="39.75" customHeight="1">
      <c r="B38" s="24"/>
      <c r="C38" s="156" t="str">
        <f>IF(C13=C35,"A sua tarifa já é a melhor opção","Com a "&amp;C35&amp;" pouparia "&amp;ROUND(HLOOKUP(C13,C20:E34,15,FALSE)-HLOOKUP(C35,C20:E34,15,FALSE),2))&amp;" €/mês, sem alteração do perfil de consumo"</f>
        <v>Com a Tarifa tri-horária pouparia 4,77 €/mês, sem alteração do perfil de consumo</v>
      </c>
      <c r="D38" s="157"/>
      <c r="E38" s="157"/>
      <c r="F38" s="158"/>
      <c r="G38" s="118"/>
      <c r="H38" s="118"/>
      <c r="I38" s="118"/>
      <c r="J38" s="118"/>
    </row>
    <row r="39" spans="1:24" ht="39.75" customHeight="1">
      <c r="B39" s="108"/>
      <c r="C39" s="159"/>
      <c r="D39" s="160"/>
      <c r="E39" s="160"/>
      <c r="F39" s="161"/>
      <c r="G39" s="106"/>
      <c r="H39" s="106"/>
      <c r="I39" s="106"/>
      <c r="J39" s="106"/>
    </row>
    <row r="40" spans="1:24" s="14" customFormat="1" ht="20.100000000000001" customHeight="1">
      <c r="A40" s="105"/>
      <c r="B40" s="24"/>
      <c r="E40" s="12"/>
      <c r="F40" s="12"/>
      <c r="G40" s="12"/>
      <c r="H40" s="12"/>
      <c r="I40" s="12"/>
      <c r="J40" s="12"/>
      <c r="K40" s="12"/>
    </row>
    <row r="41" spans="1:24" s="14" customFormat="1" ht="20.100000000000001" customHeight="1">
      <c r="A41" s="105"/>
      <c r="B41" s="126" t="s">
        <v>42</v>
      </c>
      <c r="C41" s="127">
        <f>ROUND(HLOOKUP(C13,C20:E34,15,FALSE)-HLOOKUP(C35,C20:E34,15,FALSE),2)</f>
        <v>4.7699999999999996</v>
      </c>
      <c r="D41" s="24"/>
      <c r="G41" s="12"/>
      <c r="H41" s="12"/>
      <c r="J41" s="12"/>
      <c r="K41" s="12"/>
    </row>
    <row r="42" spans="1:24" s="14" customFormat="1" ht="20.100000000000001" customHeight="1">
      <c r="A42" s="105"/>
      <c r="B42" s="126" t="s">
        <v>43</v>
      </c>
      <c r="C42" s="127">
        <f>12*(HLOOKUP(C13,C20:E34,15,FALSE)-HLOOKUP(C35,C20:E34,15,FALSE))</f>
        <v>57.209232000000725</v>
      </c>
      <c r="D42" s="24"/>
      <c r="G42" s="12"/>
      <c r="H42" s="12"/>
      <c r="J42" s="12"/>
      <c r="K42" s="12"/>
    </row>
    <row r="43" spans="1:24" ht="20.100000000000001" customHeight="1">
      <c r="C43" s="18"/>
    </row>
    <row r="44" spans="1:24" ht="35.1" customHeight="1">
      <c r="B44" s="167" t="s">
        <v>51</v>
      </c>
      <c r="C44" s="167"/>
      <c r="D44" s="167"/>
      <c r="E44" s="167"/>
      <c r="F44" s="167"/>
      <c r="G44" s="167"/>
      <c r="H44" s="167"/>
      <c r="I44" s="167"/>
      <c r="J44" s="167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</row>
    <row r="45" spans="1:24" ht="44.25" customHeight="1">
      <c r="B45" s="164" t="s">
        <v>48</v>
      </c>
      <c r="C45" s="164"/>
      <c r="D45" s="164"/>
      <c r="E45" s="164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</row>
    <row r="46" spans="1:24" ht="35.1" customHeight="1">
      <c r="B46" s="109"/>
      <c r="C46" s="125" t="s">
        <v>2</v>
      </c>
      <c r="D46" s="125" t="s">
        <v>3</v>
      </c>
      <c r="E46" s="125" t="s">
        <v>4</v>
      </c>
      <c r="F46" s="109"/>
      <c r="G46" s="109"/>
      <c r="I46" s="109"/>
      <c r="J46" s="109"/>
      <c r="K46" s="109"/>
      <c r="L46" s="109"/>
      <c r="M46" s="109"/>
      <c r="N46" s="109"/>
    </row>
    <row r="47" spans="1:24" ht="35.1" customHeight="1" thickBot="1">
      <c r="B47" s="134" t="s">
        <v>53</v>
      </c>
      <c r="C47" s="128">
        <f>G13</f>
        <v>0.32467532467532467</v>
      </c>
      <c r="D47" s="129">
        <f>H13</f>
        <v>0.21772345301757068</v>
      </c>
      <c r="E47" s="129">
        <f>I13</f>
        <v>0.45760122230710465</v>
      </c>
      <c r="F47" s="109"/>
      <c r="G47" s="109"/>
      <c r="I47" s="109"/>
      <c r="J47" s="109"/>
      <c r="K47" s="109"/>
      <c r="L47" s="109"/>
      <c r="M47" s="109"/>
      <c r="N47" s="109"/>
    </row>
    <row r="48" spans="1:24" ht="35.1" customHeight="1" thickBot="1">
      <c r="B48" s="143" t="s">
        <v>54</v>
      </c>
      <c r="C48" s="144">
        <v>0.45</v>
      </c>
      <c r="D48" s="145">
        <v>0.2</v>
      </c>
      <c r="E48" s="146">
        <v>0.45</v>
      </c>
      <c r="F48" s="109" t="str">
        <f>IF(SUM(C48:E48)=100%,"OK","Erro")</f>
        <v>Erro</v>
      </c>
      <c r="G48" s="110">
        <f>SUM(C48:E48)</f>
        <v>1.1000000000000001</v>
      </c>
      <c r="I48" s="109"/>
      <c r="J48" s="109"/>
      <c r="K48" s="109"/>
      <c r="L48" s="109"/>
      <c r="M48" s="109"/>
      <c r="N48" s="109"/>
    </row>
    <row r="49" spans="2:14" ht="35.1" customHeight="1">
      <c r="B49" s="135" t="s">
        <v>10</v>
      </c>
      <c r="C49" s="137">
        <f>K12*C48</f>
        <v>589.05000000000007</v>
      </c>
      <c r="D49" s="138">
        <f>D48*K12</f>
        <v>261.8</v>
      </c>
      <c r="E49" s="138">
        <f>E48*K12</f>
        <v>589.05000000000007</v>
      </c>
      <c r="F49" s="139"/>
      <c r="G49" s="109"/>
      <c r="I49" s="109"/>
      <c r="J49" s="109"/>
      <c r="K49" s="109"/>
      <c r="L49" s="109"/>
      <c r="M49" s="109"/>
      <c r="N49" s="109"/>
    </row>
    <row r="50" spans="2:14" ht="35.1" customHeight="1">
      <c r="B50" s="136" t="s">
        <v>47</v>
      </c>
      <c r="C50" s="140">
        <v>0.85</v>
      </c>
      <c r="D50" s="141">
        <v>0.05</v>
      </c>
      <c r="E50" s="141">
        <v>0.1</v>
      </c>
      <c r="F50" s="142">
        <f>SUM(C50:E50)</f>
        <v>1</v>
      </c>
      <c r="G50" s="109"/>
      <c r="I50" s="109"/>
      <c r="J50" s="109"/>
      <c r="K50" s="109"/>
      <c r="L50" s="109"/>
      <c r="M50" s="109"/>
      <c r="N50" s="109"/>
    </row>
    <row r="51" spans="2:14" ht="19.5" hidden="1" customHeight="1"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</row>
    <row r="52" spans="2:14" ht="35.1" hidden="1" customHeight="1">
      <c r="B52" s="109"/>
      <c r="C52" s="162">
        <v>2020</v>
      </c>
      <c r="D52" s="163"/>
      <c r="E52" s="163"/>
      <c r="F52" s="109"/>
      <c r="G52" s="109"/>
      <c r="H52" s="109"/>
      <c r="I52" s="109"/>
      <c r="J52" s="109"/>
      <c r="K52" s="109"/>
      <c r="L52" s="109"/>
      <c r="M52" s="109"/>
    </row>
    <row r="53" spans="2:14" ht="35.1" hidden="1" customHeight="1">
      <c r="B53" s="15"/>
      <c r="C53" s="45" t="s">
        <v>0</v>
      </c>
      <c r="D53" s="45" t="s">
        <v>1</v>
      </c>
      <c r="E53" s="46" t="s">
        <v>5</v>
      </c>
      <c r="F53" s="109"/>
      <c r="G53" s="109"/>
      <c r="H53" s="109"/>
      <c r="I53" s="109"/>
      <c r="J53" s="109"/>
      <c r="K53" s="109"/>
      <c r="L53" s="109"/>
      <c r="M53" s="109"/>
    </row>
    <row r="54" spans="2:14" ht="35.1" hidden="1" customHeight="1">
      <c r="B54" s="16" t="s">
        <v>14</v>
      </c>
      <c r="C54" s="61">
        <f>VLOOKUP(C11,'Suporte 2021'!A14:B21,2,0)*C12</f>
        <v>15.245800000000001</v>
      </c>
      <c r="D54" s="61">
        <f>VLOOKUP(C11,'Suporte 2021'!A14:B21,2,0)*C12</f>
        <v>15.245800000000001</v>
      </c>
      <c r="E54" s="61">
        <f>VLOOKUP(C11,'Suporte 2021'!A14:B21,2,0)*C12</f>
        <v>15.245800000000001</v>
      </c>
      <c r="F54" s="109"/>
      <c r="G54" s="109"/>
      <c r="H54" s="109"/>
      <c r="I54" s="109"/>
      <c r="J54" s="109"/>
      <c r="K54" s="109"/>
      <c r="L54" s="109"/>
      <c r="M54" s="109"/>
    </row>
    <row r="55" spans="2:14" ht="35.1" hidden="1" customHeight="1">
      <c r="B55" s="60" t="s">
        <v>27</v>
      </c>
      <c r="C55" s="61">
        <f>K12*'Suporte 2021'!E9</f>
        <v>195.82640000000001</v>
      </c>
      <c r="D55" s="61">
        <f>(D49+E49)*'Suporte 2021'!$E10+'Suporte 2021'!$G10*C49</f>
        <v>208.01319000000004</v>
      </c>
      <c r="E55" s="62">
        <f>D49*'Suporte 2021'!$E11+E49*'Suporte 2021'!$F11+C49*'Suporte 2021'!$G11</f>
        <v>203.28115500000004</v>
      </c>
      <c r="F55" s="109"/>
      <c r="G55" s="109"/>
      <c r="H55" s="109"/>
      <c r="I55" s="109"/>
      <c r="J55" s="109"/>
      <c r="K55" s="109"/>
      <c r="L55" s="109"/>
      <c r="M55" s="109"/>
    </row>
    <row r="56" spans="2:14" ht="35.1" hidden="1" customHeight="1">
      <c r="B56" s="13" t="s">
        <v>26</v>
      </c>
      <c r="C56" s="61">
        <f>+IF($C$12&gt;31,0.07*2,0.07)</f>
        <v>7.0000000000000007E-2</v>
      </c>
      <c r="D56" s="61">
        <f t="shared" ref="D56:E56" si="2">+IF($C$12&gt;31,0.07*2,0.07)</f>
        <v>7.0000000000000007E-2</v>
      </c>
      <c r="E56" s="62">
        <f t="shared" si="2"/>
        <v>7.0000000000000007E-2</v>
      </c>
      <c r="F56" s="109"/>
      <c r="G56" s="109"/>
      <c r="H56" s="109"/>
      <c r="I56" s="109"/>
      <c r="J56" s="109"/>
      <c r="K56" s="109"/>
      <c r="L56" s="109"/>
      <c r="M56" s="109"/>
    </row>
    <row r="57" spans="2:14" ht="35.1" hidden="1" customHeight="1">
      <c r="B57" s="13" t="s">
        <v>29</v>
      </c>
      <c r="C57" s="61">
        <f>K12*0.001</f>
        <v>1.3089999999999999</v>
      </c>
      <c r="D57" s="61">
        <f>K12*0.001</f>
        <v>1.3089999999999999</v>
      </c>
      <c r="E57" s="62">
        <f>K12*0.001</f>
        <v>1.3089999999999999</v>
      </c>
      <c r="F57" s="109"/>
      <c r="G57" s="109"/>
      <c r="H57" s="109"/>
      <c r="I57" s="109"/>
      <c r="J57" s="109"/>
      <c r="K57" s="109"/>
      <c r="L57" s="109"/>
      <c r="M57" s="109"/>
    </row>
    <row r="58" spans="2:14" ht="35.1" hidden="1" customHeight="1">
      <c r="B58" s="20" t="s">
        <v>25</v>
      </c>
      <c r="C58" s="61">
        <f>IF(C11=3.45,(C12*'Suporte 2021'!D14)*4%+(C54-(C12*'Suporte 2021'!D14)+C55+C56+C57)*18%,(C54+C55+C56+C57)*18%)</f>
        <v>38.241216000000001</v>
      </c>
      <c r="D58" s="61">
        <f>IF(C11=3.45,(C12*'Suporte 2021'!D14)*4%+(D54-(C12*'Suporte 2021'!D14)+D55+D56+D57)*18%,(D54+D55+D56+D57)*18%)</f>
        <v>40.434838200000002</v>
      </c>
      <c r="E58" s="61">
        <f>IF(C11=3.45,(C12*'Suporte 2021'!D14)*4%+(E54-(C12*'Suporte 2021'!D14)+E55+E56+E57)*18%,(E54+E55+E56+E57)*18%)</f>
        <v>39.583071900000007</v>
      </c>
      <c r="F58" s="109"/>
      <c r="G58" s="109"/>
      <c r="H58" s="109"/>
      <c r="I58" s="109"/>
      <c r="J58" s="109"/>
      <c r="K58" s="109"/>
      <c r="L58" s="109"/>
      <c r="M58" s="109"/>
    </row>
    <row r="59" spans="2:14" ht="35.1" hidden="1" customHeight="1">
      <c r="B59" s="21" t="s">
        <v>19</v>
      </c>
      <c r="C59" s="63">
        <f>C55+C54+C56+C57+C58</f>
        <v>250.69241600000001</v>
      </c>
      <c r="D59" s="63">
        <f t="shared" ref="D59:E59" si="3">D55+D54+D56+D57+D58</f>
        <v>265.0728282</v>
      </c>
      <c r="E59" s="63">
        <f t="shared" si="3"/>
        <v>259.48902690000006</v>
      </c>
      <c r="F59" s="109"/>
      <c r="G59" s="109"/>
      <c r="H59" s="109"/>
      <c r="I59" s="109"/>
      <c r="J59" s="109"/>
      <c r="K59" s="109"/>
      <c r="L59" s="109"/>
      <c r="M59" s="109"/>
    </row>
    <row r="60" spans="2:14" ht="35.1" hidden="1" customHeight="1">
      <c r="B60" s="22"/>
      <c r="C60" s="32"/>
      <c r="D60" s="32"/>
      <c r="E60" s="32"/>
      <c r="F60" s="109"/>
      <c r="G60" s="109"/>
      <c r="H60" s="109"/>
      <c r="I60" s="109"/>
      <c r="J60" s="109"/>
      <c r="K60" s="109"/>
      <c r="L60" s="109"/>
      <c r="M60" s="109"/>
    </row>
    <row r="61" spans="2:14" ht="35.1" hidden="1" customHeight="1">
      <c r="B61" s="48" t="s">
        <v>18</v>
      </c>
      <c r="C61" s="33"/>
      <c r="D61" s="33"/>
      <c r="E61" s="33"/>
      <c r="F61" s="109"/>
      <c r="G61" s="109"/>
      <c r="H61" s="109"/>
      <c r="I61" s="109"/>
      <c r="J61" s="109"/>
      <c r="K61" s="109"/>
      <c r="L61" s="109"/>
      <c r="M61" s="109"/>
    </row>
    <row r="62" spans="2:14" ht="35.1" hidden="1" customHeight="1">
      <c r="B62" s="109"/>
      <c r="C62" s="111"/>
      <c r="D62" s="111"/>
      <c r="E62" s="107"/>
      <c r="F62" s="109"/>
      <c r="G62" s="109"/>
      <c r="H62" s="109"/>
      <c r="I62" s="109"/>
      <c r="J62" s="109"/>
      <c r="K62" s="109"/>
      <c r="L62" s="109"/>
      <c r="M62" s="109"/>
    </row>
    <row r="63" spans="2:14" ht="35.1" hidden="1" customHeight="1">
      <c r="B63" s="13" t="s">
        <v>16</v>
      </c>
      <c r="C63" s="61">
        <f>+IF($C$12&gt;31,2.25*2,2.85)</f>
        <v>2.85</v>
      </c>
      <c r="D63" s="61">
        <f>+IF($C$12&gt;31,2.25*2,2.85)</f>
        <v>2.85</v>
      </c>
      <c r="E63" s="62">
        <f>+IF($C$12&gt;31,2.25*2,2.85)</f>
        <v>2.85</v>
      </c>
      <c r="F63" s="109"/>
      <c r="G63" s="109"/>
      <c r="H63" s="109"/>
      <c r="I63" s="109"/>
      <c r="J63" s="109"/>
      <c r="K63" s="109"/>
      <c r="L63" s="109"/>
      <c r="M63" s="109"/>
    </row>
    <row r="64" spans="2:14" ht="35.1" hidden="1" customHeight="1">
      <c r="B64" s="20" t="s">
        <v>25</v>
      </c>
      <c r="C64" s="61">
        <f>C63*4%</f>
        <v>0.114</v>
      </c>
      <c r="D64" s="61">
        <f>D63*4%</f>
        <v>0.114</v>
      </c>
      <c r="E64" s="62">
        <f>E63*4%</f>
        <v>0.114</v>
      </c>
      <c r="F64" s="109"/>
      <c r="G64" s="109"/>
      <c r="H64" s="109"/>
      <c r="I64" s="109"/>
      <c r="J64" s="109"/>
      <c r="K64" s="109"/>
      <c r="L64" s="109"/>
      <c r="M64" s="109"/>
    </row>
    <row r="65" spans="2:13" ht="35.1" hidden="1" customHeight="1">
      <c r="B65" s="21" t="s">
        <v>19</v>
      </c>
      <c r="C65" s="63">
        <f>C63+C64</f>
        <v>2.964</v>
      </c>
      <c r="D65" s="63">
        <f>D63+D64</f>
        <v>2.964</v>
      </c>
      <c r="E65" s="64">
        <f>E63+E64</f>
        <v>2.964</v>
      </c>
      <c r="F65" s="109"/>
      <c r="G65" s="109"/>
      <c r="H65" s="109"/>
      <c r="I65" s="109"/>
      <c r="J65" s="109"/>
      <c r="K65" s="109"/>
      <c r="L65" s="109"/>
      <c r="M65" s="109"/>
    </row>
    <row r="66" spans="2:13" ht="16.5" hidden="1" customHeight="1">
      <c r="B66" s="23"/>
      <c r="C66" s="33"/>
      <c r="D66" s="33"/>
      <c r="E66" s="33"/>
      <c r="F66" s="109"/>
      <c r="G66" s="109"/>
      <c r="H66" s="109"/>
      <c r="I66" s="109"/>
      <c r="J66" s="109"/>
      <c r="K66" s="109"/>
      <c r="L66" s="109"/>
      <c r="M66" s="109"/>
    </row>
    <row r="67" spans="2:13" ht="35.1" hidden="1" customHeight="1">
      <c r="B67" s="49" t="s">
        <v>20</v>
      </c>
      <c r="C67" s="63">
        <f>C59+C65</f>
        <v>253.65641600000001</v>
      </c>
      <c r="D67" s="63">
        <f>D59+D65</f>
        <v>268.0368282</v>
      </c>
      <c r="E67" s="64">
        <f>E59+E65</f>
        <v>262.45302690000005</v>
      </c>
      <c r="F67" s="109"/>
      <c r="G67" s="109"/>
      <c r="H67" s="109"/>
      <c r="I67" s="109"/>
      <c r="J67" s="109"/>
      <c r="K67" s="109"/>
      <c r="L67" s="109"/>
      <c r="M67" s="109"/>
    </row>
    <row r="68" spans="2:13" ht="16.5" customHeight="1">
      <c r="B68" s="23"/>
      <c r="C68" s="33"/>
      <c r="D68" s="23"/>
      <c r="E68" s="23"/>
      <c r="F68" s="109"/>
      <c r="G68" s="109"/>
      <c r="H68" s="109"/>
      <c r="I68" s="109"/>
      <c r="J68" s="109"/>
      <c r="K68" s="109"/>
      <c r="L68" s="109"/>
      <c r="M68" s="109"/>
    </row>
    <row r="69" spans="2:13" ht="30" customHeight="1">
      <c r="B69" s="49" t="s">
        <v>24</v>
      </c>
      <c r="C69" s="147" t="str">
        <f>IF(AND(C67&lt;=D67,C67&lt;=E67),C53,IF(D67&lt;=E67,D53,E53))</f>
        <v>Tarifa simples</v>
      </c>
      <c r="D69" s="148"/>
      <c r="E69" s="148"/>
      <c r="F69" s="109"/>
      <c r="G69" s="109"/>
      <c r="H69" s="109"/>
      <c r="I69" s="109"/>
      <c r="J69" s="109"/>
      <c r="K69" s="109"/>
      <c r="L69" s="109"/>
      <c r="M69" s="109"/>
    </row>
    <row r="70" spans="2:13" ht="15" customHeight="1"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</row>
    <row r="71" spans="2:13" ht="35.1" customHeight="1">
      <c r="B71" s="111"/>
      <c r="C71" s="149" t="str">
        <f>"Com a "&amp;C69&amp;" e alterarando os seus consumos para "&amp;C48*100&amp; "% em Vazio "&amp;D48*100&amp;"% em horas de ponta e "&amp;E48*100&amp;"% nas horas Cheias pouparia "&amp;C74&amp;" € mensalmente"</f>
        <v>Com a Tarifa simples e alterarando os seus consumos para 45% em Vazio 20% em horas de ponta e 45% nas horas Cheias pouparia 4,06 € mensalmente</v>
      </c>
      <c r="D71" s="150"/>
      <c r="E71" s="150"/>
      <c r="F71" s="151"/>
      <c r="G71" s="107"/>
      <c r="H71" s="107"/>
      <c r="I71" s="109"/>
      <c r="J71" s="109"/>
      <c r="K71" s="109"/>
      <c r="L71" s="109"/>
      <c r="M71" s="109"/>
    </row>
    <row r="72" spans="2:13" ht="35.1" customHeight="1">
      <c r="B72" s="112"/>
      <c r="C72" s="152"/>
      <c r="D72" s="153"/>
      <c r="E72" s="153"/>
      <c r="F72" s="154"/>
      <c r="G72" s="107"/>
      <c r="H72" s="107"/>
      <c r="I72" s="112"/>
      <c r="J72" s="112"/>
      <c r="K72" s="112"/>
      <c r="L72" s="112"/>
      <c r="M72" s="112"/>
    </row>
    <row r="73" spans="2:13" ht="14.25" customHeight="1">
      <c r="B73" s="112"/>
      <c r="C73" s="107"/>
      <c r="D73" s="107"/>
      <c r="E73" s="107"/>
      <c r="F73" s="107"/>
      <c r="G73" s="107"/>
      <c r="H73" s="107"/>
      <c r="I73" s="112"/>
      <c r="J73" s="112"/>
      <c r="K73" s="112"/>
      <c r="L73" s="112"/>
      <c r="M73" s="111">
        <f>C34-E67</f>
        <v>-8.7966109000000472</v>
      </c>
    </row>
    <row r="74" spans="2:13" ht="20.100000000000001" customHeight="1">
      <c r="B74" s="113" t="s">
        <v>42</v>
      </c>
      <c r="C74" s="114">
        <f>ROUND(HLOOKUP(C13,C20:E34,15,FALSE)-HLOOKUP(C69,C53:E67,15,FALSE),2)</f>
        <v>4.0599999999999996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1">
        <f>D34-E67</f>
        <v>-4.7344609000000446</v>
      </c>
    </row>
    <row r="75" spans="2:13" ht="20.100000000000001" customHeight="1">
      <c r="B75" s="113" t="s">
        <v>43</v>
      </c>
      <c r="C75" s="114">
        <f>12*C74</f>
        <v>48.72</v>
      </c>
      <c r="D75" s="112"/>
      <c r="E75" s="109"/>
      <c r="F75" s="109"/>
      <c r="G75" s="109"/>
      <c r="H75" s="109"/>
      <c r="I75" s="109"/>
      <c r="J75" s="109"/>
      <c r="K75" s="109"/>
      <c r="L75" s="109"/>
      <c r="M75" s="111">
        <f>E34-E67</f>
        <v>-9.501896900000105</v>
      </c>
    </row>
    <row r="76" spans="2:13" ht="35.1" customHeight="1"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</row>
  </sheetData>
  <sheetProtection algorithmName="SHA-512" hashValue="rLOL5bqT/TC4f+xjXSVC97ejhRUcc655PhhiFAfqO/DlF5qO3YPWC/PkPuhVNBgx9riRGb03Tl4IFCHPEB9htg==" saltValue="8A0Iap5YowE5bTsJhGN25w==" spinCount="100000" sheet="1" objects="1" scenarios="1" selectLockedCells="1"/>
  <protectedRanges>
    <protectedRange sqref="G12:I12" name="Intervalo1"/>
    <protectedRange sqref="C11:C13" name="Intervalo2"/>
  </protectedRanges>
  <dataConsolidate/>
  <mergeCells count="27">
    <mergeCell ref="B4:J4"/>
    <mergeCell ref="P3:AA4"/>
    <mergeCell ref="B1:J1"/>
    <mergeCell ref="L1:T1"/>
    <mergeCell ref="L2:T2"/>
    <mergeCell ref="B2:J2"/>
    <mergeCell ref="B3:J3"/>
    <mergeCell ref="B6:J6"/>
    <mergeCell ref="B5:J5"/>
    <mergeCell ref="B44:J44"/>
    <mergeCell ref="E13:F13"/>
    <mergeCell ref="L6:T6"/>
    <mergeCell ref="L5:T5"/>
    <mergeCell ref="F22:H22"/>
    <mergeCell ref="B8:J8"/>
    <mergeCell ref="E12:F12"/>
    <mergeCell ref="B15:J15"/>
    <mergeCell ref="C19:E19"/>
    <mergeCell ref="H19:J19"/>
    <mergeCell ref="B9:J10"/>
    <mergeCell ref="C69:E69"/>
    <mergeCell ref="C71:F72"/>
    <mergeCell ref="H35:J35"/>
    <mergeCell ref="C35:E35"/>
    <mergeCell ref="C38:F39"/>
    <mergeCell ref="C52:E52"/>
    <mergeCell ref="B45:E45"/>
  </mergeCells>
  <dataValidations count="2">
    <dataValidation type="list" allowBlank="1" showInputMessage="1" showErrorMessage="1" sqref="C13">
      <formula1>$C$20:$E$20</formula1>
    </dataValidation>
    <dataValidation type="whole" operator="greaterThanOrEqual" allowBlank="1" showInputMessage="1" showErrorMessage="1" sqref="G12:I12">
      <formula1>0</formula1>
    </dataValidation>
  </dataValidations>
  <printOptions horizontalCentered="1" verticalCentered="1"/>
  <pageMargins left="0.19685039370078741" right="0.46" top="0" bottom="0" header="0" footer="0"/>
  <pageSetup scale="82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276225</xdr:colOff>
                <xdr:row>0</xdr:row>
                <xdr:rowOff>38100</xdr:rowOff>
              </from>
              <to>
                <xdr:col>4</xdr:col>
                <xdr:colOff>742950</xdr:colOff>
                <xdr:row>1</xdr:row>
                <xdr:rowOff>66675</xdr:rowOff>
              </to>
            </anchor>
          </objectPr>
        </oleObject>
      </mc:Choice>
      <mc:Fallback>
        <oleObject progId="Word.Picture.8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'Suporte 2021'!$A$14:$A$21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H32"/>
  <sheetViews>
    <sheetView workbookViewId="0">
      <selection activeCell="E29" sqref="E29"/>
    </sheetView>
  </sheetViews>
  <sheetFormatPr defaultRowHeight="12.75"/>
  <cols>
    <col min="1" max="1" width="7.140625" bestFit="1" customWidth="1"/>
    <col min="2" max="2" width="45.5703125" customWidth="1"/>
    <col min="3" max="3" width="3.42578125" customWidth="1"/>
    <col min="4" max="4" width="18.7109375" bestFit="1" customWidth="1"/>
    <col min="5" max="7" width="10.42578125" bestFit="1" customWidth="1"/>
  </cols>
  <sheetData>
    <row r="1" spans="1:8" ht="15">
      <c r="A1" s="182" t="s">
        <v>12</v>
      </c>
      <c r="B1" s="183"/>
      <c r="D1" s="184" t="s">
        <v>8</v>
      </c>
      <c r="E1" s="184"/>
      <c r="F1" s="184"/>
      <c r="G1" s="184"/>
      <c r="H1" t="s">
        <v>55</v>
      </c>
    </row>
    <row r="2" spans="1:8">
      <c r="A2" s="3" t="s">
        <v>9</v>
      </c>
      <c r="B2" s="3" t="s">
        <v>15</v>
      </c>
      <c r="D2" s="95"/>
      <c r="E2" s="65" t="s">
        <v>21</v>
      </c>
      <c r="F2" s="67" t="s">
        <v>22</v>
      </c>
      <c r="G2" s="69" t="s">
        <v>23</v>
      </c>
    </row>
    <row r="3" spans="1:8">
      <c r="A3" s="4">
        <v>3.45</v>
      </c>
      <c r="B3" s="5">
        <v>5.38</v>
      </c>
      <c r="D3" s="11" t="s">
        <v>0</v>
      </c>
      <c r="E3" s="96">
        <v>0.14960000000000001</v>
      </c>
      <c r="F3" s="96">
        <v>0.14960000000000001</v>
      </c>
      <c r="G3" s="96">
        <v>0.14960000000000001</v>
      </c>
    </row>
    <row r="4" spans="1:8">
      <c r="A4" s="4">
        <v>4.5999999999999996</v>
      </c>
      <c r="B4" s="5">
        <v>7.02</v>
      </c>
      <c r="D4" s="11" t="s">
        <v>1</v>
      </c>
      <c r="E4" s="68">
        <v>0.18210000000000001</v>
      </c>
      <c r="F4" s="68">
        <v>0.18210000000000001</v>
      </c>
      <c r="G4" s="70">
        <v>9.01E-2</v>
      </c>
    </row>
    <row r="5" spans="1:8">
      <c r="A5" s="4">
        <v>5.75</v>
      </c>
      <c r="B5" s="5">
        <v>8.57</v>
      </c>
      <c r="D5" s="11" t="s">
        <v>5</v>
      </c>
      <c r="E5" s="66">
        <v>0.22320000000000001</v>
      </c>
      <c r="F5" s="68">
        <v>0.15579999999999999</v>
      </c>
      <c r="G5" s="70">
        <v>9.01E-2</v>
      </c>
    </row>
    <row r="6" spans="1:8">
      <c r="A6" s="4">
        <v>6.9</v>
      </c>
      <c r="B6" s="5">
        <v>10.18</v>
      </c>
    </row>
    <row r="7" spans="1:8" ht="15">
      <c r="A7" s="4">
        <v>10.35</v>
      </c>
      <c r="B7" s="5">
        <v>14.96</v>
      </c>
      <c r="D7" s="184" t="s">
        <v>8</v>
      </c>
      <c r="E7" s="184"/>
      <c r="F7" s="184"/>
      <c r="G7" s="184"/>
    </row>
    <row r="8" spans="1:8">
      <c r="A8" s="4">
        <v>13.8</v>
      </c>
      <c r="B8" s="5">
        <v>19.739999999999998</v>
      </c>
      <c r="D8" s="10"/>
      <c r="E8" s="65" t="s">
        <v>21</v>
      </c>
      <c r="F8" s="67" t="s">
        <v>22</v>
      </c>
      <c r="G8" s="69" t="s">
        <v>23</v>
      </c>
    </row>
    <row r="9" spans="1:8">
      <c r="A9" s="4">
        <v>17.25</v>
      </c>
      <c r="B9" s="5">
        <v>24.46</v>
      </c>
      <c r="D9" s="11" t="s">
        <v>0</v>
      </c>
      <c r="E9" s="96">
        <v>0.14960000000000001</v>
      </c>
      <c r="F9" s="96">
        <v>0.14960000000000001</v>
      </c>
      <c r="G9" s="96">
        <v>0.14960000000000001</v>
      </c>
    </row>
    <row r="10" spans="1:8">
      <c r="A10" s="4">
        <v>20.7</v>
      </c>
      <c r="B10" s="5">
        <v>29.47</v>
      </c>
      <c r="D10" s="11" t="s">
        <v>1</v>
      </c>
      <c r="E10" s="68">
        <v>0.18210000000000001</v>
      </c>
      <c r="F10" s="68">
        <v>0.18210000000000001</v>
      </c>
      <c r="G10" s="70">
        <v>9.01E-2</v>
      </c>
    </row>
    <row r="11" spans="1:8">
      <c r="D11" s="11" t="s">
        <v>5</v>
      </c>
      <c r="E11" s="66">
        <v>0.22320000000000001</v>
      </c>
      <c r="F11" s="68">
        <v>0.15579999999999999</v>
      </c>
      <c r="G11" s="70">
        <v>9.01E-2</v>
      </c>
    </row>
    <row r="12" spans="1:8" ht="12.75" customHeight="1">
      <c r="A12" s="185" t="s">
        <v>11</v>
      </c>
      <c r="B12" s="186"/>
    </row>
    <row r="13" spans="1:8">
      <c r="A13" s="6" t="s">
        <v>9</v>
      </c>
      <c r="B13" s="7" t="s">
        <v>13</v>
      </c>
      <c r="D13" s="51" t="s">
        <v>28</v>
      </c>
    </row>
    <row r="14" spans="1:8">
      <c r="A14" s="8">
        <v>3.45</v>
      </c>
      <c r="B14" s="9">
        <v>0.1769</v>
      </c>
      <c r="C14" s="1"/>
      <c r="D14" s="52">
        <v>0.14799999999999999</v>
      </c>
    </row>
    <row r="15" spans="1:8">
      <c r="A15" s="8">
        <v>4.5999999999999996</v>
      </c>
      <c r="B15" s="9">
        <v>0.23080000000000001</v>
      </c>
      <c r="C15" s="2"/>
      <c r="D15" s="1"/>
    </row>
    <row r="16" spans="1:8">
      <c r="A16" s="8">
        <v>5.75</v>
      </c>
      <c r="B16" s="9">
        <v>0.28179999999999999</v>
      </c>
      <c r="C16" s="1"/>
      <c r="D16" s="1"/>
    </row>
    <row r="17" spans="1:8">
      <c r="A17" s="8">
        <v>6.9</v>
      </c>
      <c r="B17" s="9">
        <v>0.3347</v>
      </c>
      <c r="D17" s="1"/>
    </row>
    <row r="18" spans="1:8">
      <c r="A18" s="8">
        <v>10.35</v>
      </c>
      <c r="B18" s="9">
        <v>0.49180000000000001</v>
      </c>
      <c r="D18" s="1"/>
    </row>
    <row r="19" spans="1:8">
      <c r="A19" s="8">
        <v>13.8</v>
      </c>
      <c r="B19" s="9">
        <v>0.64900000000000002</v>
      </c>
      <c r="D19" s="1"/>
    </row>
    <row r="20" spans="1:8">
      <c r="A20" s="8">
        <v>17.25</v>
      </c>
      <c r="B20" s="9">
        <v>0.80420000000000003</v>
      </c>
      <c r="D20" s="1"/>
      <c r="E20" s="94"/>
    </row>
    <row r="21" spans="1:8">
      <c r="A21" s="8">
        <v>20.7</v>
      </c>
      <c r="B21" s="9">
        <v>0.96889999999999998</v>
      </c>
      <c r="D21" s="97"/>
      <c r="E21" s="98"/>
      <c r="F21" s="99"/>
      <c r="G21" s="99"/>
      <c r="H21" s="99"/>
    </row>
    <row r="22" spans="1:8" ht="15">
      <c r="D22" s="181"/>
      <c r="E22" s="181"/>
      <c r="F22" s="181"/>
      <c r="G22" s="181"/>
      <c r="H22" s="99"/>
    </row>
    <row r="23" spans="1:8">
      <c r="D23" s="100"/>
      <c r="E23" s="101"/>
      <c r="F23" s="101"/>
      <c r="G23" s="101"/>
      <c r="H23" s="99"/>
    </row>
    <row r="24" spans="1:8">
      <c r="D24" s="102"/>
      <c r="E24" s="103"/>
      <c r="F24" s="103"/>
      <c r="G24" s="103"/>
      <c r="H24" s="99"/>
    </row>
    <row r="25" spans="1:8">
      <c r="D25" s="102"/>
      <c r="E25" s="103"/>
      <c r="F25" s="103"/>
      <c r="G25" s="103"/>
      <c r="H25" s="99"/>
    </row>
    <row r="26" spans="1:8">
      <c r="D26" s="102"/>
      <c r="E26" s="103"/>
      <c r="F26" s="103"/>
      <c r="G26" s="103"/>
      <c r="H26" s="99"/>
    </row>
    <row r="27" spans="1:8">
      <c r="D27" s="99"/>
      <c r="E27" s="99"/>
      <c r="F27" s="99"/>
      <c r="G27" s="99"/>
      <c r="H27" s="99"/>
    </row>
    <row r="28" spans="1:8" ht="15">
      <c r="D28" s="181"/>
      <c r="E28" s="181"/>
      <c r="F28" s="181"/>
      <c r="G28" s="181"/>
      <c r="H28" s="99"/>
    </row>
    <row r="29" spans="1:8">
      <c r="D29" s="100"/>
      <c r="E29" s="101"/>
      <c r="F29" s="101"/>
      <c r="G29" s="101"/>
      <c r="H29" s="99"/>
    </row>
    <row r="30" spans="1:8">
      <c r="D30" s="102"/>
      <c r="E30" s="103"/>
      <c r="F30" s="103"/>
      <c r="G30" s="103"/>
      <c r="H30" s="99"/>
    </row>
    <row r="31" spans="1:8">
      <c r="D31" s="102"/>
      <c r="E31" s="103"/>
      <c r="F31" s="103"/>
      <c r="G31" s="103"/>
      <c r="H31" s="99"/>
    </row>
    <row r="32" spans="1:8">
      <c r="D32" s="102"/>
      <c r="E32" s="103"/>
      <c r="F32" s="103"/>
      <c r="G32" s="103"/>
      <c r="H32" s="99"/>
    </row>
  </sheetData>
  <sheetProtection algorithmName="SHA-512" hashValue="CAvF976syMBYuU9lwZ/K/t8+QET87VVm2jrzFwwBCeHh6LnQOkQHttd57MfWIlGbvB+8wmaB9vWNqdpyw5XNEQ==" saltValue="lelNw7vfHM7tXPH1JZwxog==" spinCount="100000" sheet="1" formatCells="0" formatColumns="0" formatRows="0" insertColumns="0" insertRows="0" insertHyperlinks="0" deleteColumns="0" deleteRows="0" sort="0" autoFilter="0" pivotTables="0"/>
  <mergeCells count="6">
    <mergeCell ref="D28:G28"/>
    <mergeCell ref="A1:B1"/>
    <mergeCell ref="D1:G1"/>
    <mergeCell ref="A12:B12"/>
    <mergeCell ref="D7:G7"/>
    <mergeCell ref="D22:G22"/>
  </mergeCells>
  <pageMargins left="0.74803149606299213" right="0.74803149606299213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workbookViewId="0">
      <selection activeCell="H21" sqref="H21"/>
    </sheetView>
  </sheetViews>
  <sheetFormatPr defaultRowHeight="12.75"/>
  <sheetData>
    <row r="1" spans="2:12" ht="13.5" thickBot="1">
      <c r="B1" t="s">
        <v>40</v>
      </c>
      <c r="J1" t="s">
        <v>41</v>
      </c>
    </row>
    <row r="2" spans="2:12">
      <c r="C2" s="193" t="s">
        <v>33</v>
      </c>
      <c r="D2" s="194"/>
      <c r="E2" s="195"/>
      <c r="F2" s="193" t="s">
        <v>34</v>
      </c>
      <c r="G2" s="194"/>
      <c r="H2" s="195"/>
      <c r="K2" s="187" t="s">
        <v>33</v>
      </c>
      <c r="L2" s="189" t="s">
        <v>34</v>
      </c>
    </row>
    <row r="3" spans="2:12" ht="13.5" thickBot="1">
      <c r="C3" s="74" t="s">
        <v>35</v>
      </c>
      <c r="D3" s="75" t="s">
        <v>36</v>
      </c>
      <c r="E3" s="76" t="s">
        <v>37</v>
      </c>
      <c r="F3" s="74" t="s">
        <v>35</v>
      </c>
      <c r="G3" s="75" t="s">
        <v>36</v>
      </c>
      <c r="H3" s="76" t="s">
        <v>37</v>
      </c>
      <c r="K3" s="188"/>
      <c r="L3" s="190"/>
    </row>
    <row r="4" spans="2:12">
      <c r="B4" s="191">
        <v>0</v>
      </c>
      <c r="C4" s="77"/>
      <c r="D4" s="78"/>
      <c r="E4" s="79"/>
      <c r="F4" s="77"/>
      <c r="G4" s="78"/>
      <c r="H4" s="79"/>
      <c r="J4" s="191">
        <v>0</v>
      </c>
      <c r="K4" s="92"/>
      <c r="L4" s="93"/>
    </row>
    <row r="5" spans="2:12">
      <c r="B5" s="192"/>
      <c r="C5" s="77"/>
      <c r="D5" s="78"/>
      <c r="E5" s="79"/>
      <c r="F5" s="77"/>
      <c r="G5" s="78"/>
      <c r="H5" s="79"/>
      <c r="J5" s="192"/>
      <c r="K5" s="77"/>
      <c r="L5" s="79"/>
    </row>
    <row r="6" spans="2:12">
      <c r="B6" s="191">
        <v>4.1666666666666699E-2</v>
      </c>
      <c r="C6" s="77"/>
      <c r="D6" s="78"/>
      <c r="E6" s="79"/>
      <c r="F6" s="77"/>
      <c r="G6" s="78"/>
      <c r="H6" s="79"/>
      <c r="J6" s="191">
        <v>4.1666666666666699E-2</v>
      </c>
      <c r="K6" s="77"/>
      <c r="L6" s="79"/>
    </row>
    <row r="7" spans="2:12">
      <c r="B7" s="192"/>
      <c r="C7" s="77"/>
      <c r="D7" s="78"/>
      <c r="E7" s="79"/>
      <c r="F7" s="77"/>
      <c r="G7" s="78"/>
      <c r="H7" s="79"/>
      <c r="J7" s="192"/>
      <c r="K7" s="77"/>
      <c r="L7" s="79"/>
    </row>
    <row r="8" spans="2:12">
      <c r="B8" s="191">
        <v>8.3333333333333398E-2</v>
      </c>
      <c r="C8" s="77"/>
      <c r="D8" s="78"/>
      <c r="E8" s="79"/>
      <c r="F8" s="77"/>
      <c r="G8" s="78"/>
      <c r="H8" s="79"/>
      <c r="J8" s="191">
        <v>8.3333333333333398E-2</v>
      </c>
      <c r="K8" s="77"/>
      <c r="L8" s="79"/>
    </row>
    <row r="9" spans="2:12">
      <c r="B9" s="192"/>
      <c r="C9" s="77"/>
      <c r="D9" s="78"/>
      <c r="E9" s="79"/>
      <c r="F9" s="77"/>
      <c r="G9" s="78"/>
      <c r="H9" s="79"/>
      <c r="J9" s="192"/>
      <c r="K9" s="77"/>
      <c r="L9" s="79"/>
    </row>
    <row r="10" spans="2:12">
      <c r="B10" s="191">
        <v>0.125</v>
      </c>
      <c r="C10" s="77"/>
      <c r="D10" s="78"/>
      <c r="E10" s="79"/>
      <c r="F10" s="77"/>
      <c r="G10" s="78"/>
      <c r="H10" s="79"/>
      <c r="J10" s="191">
        <v>0.125</v>
      </c>
      <c r="K10" s="77"/>
      <c r="L10" s="79"/>
    </row>
    <row r="11" spans="2:12">
      <c r="B11" s="192"/>
      <c r="C11" s="77"/>
      <c r="D11" s="78"/>
      <c r="E11" s="79"/>
      <c r="F11" s="77"/>
      <c r="G11" s="78"/>
      <c r="H11" s="79"/>
      <c r="J11" s="192"/>
      <c r="K11" s="77"/>
      <c r="L11" s="79"/>
    </row>
    <row r="12" spans="2:12">
      <c r="B12" s="191">
        <v>0.16666666666666699</v>
      </c>
      <c r="C12" s="77"/>
      <c r="D12" s="78"/>
      <c r="E12" s="79"/>
      <c r="F12" s="77"/>
      <c r="G12" s="78"/>
      <c r="H12" s="79"/>
      <c r="J12" s="191">
        <v>0.16666666666666699</v>
      </c>
      <c r="K12" s="77"/>
      <c r="L12" s="79"/>
    </row>
    <row r="13" spans="2:12">
      <c r="B13" s="192"/>
      <c r="C13" s="77"/>
      <c r="D13" s="78"/>
      <c r="E13" s="79"/>
      <c r="F13" s="77"/>
      <c r="G13" s="78"/>
      <c r="H13" s="79"/>
      <c r="J13" s="192"/>
      <c r="K13" s="77"/>
      <c r="L13" s="79"/>
    </row>
    <row r="14" spans="2:12">
      <c r="B14" s="191">
        <v>0.20833333333333301</v>
      </c>
      <c r="C14" s="77"/>
      <c r="D14" s="78"/>
      <c r="E14" s="79"/>
      <c r="F14" s="77"/>
      <c r="G14" s="78"/>
      <c r="H14" s="79"/>
      <c r="J14" s="191">
        <v>0.20833333333333301</v>
      </c>
      <c r="K14" s="77"/>
      <c r="L14" s="79"/>
    </row>
    <row r="15" spans="2:12">
      <c r="B15" s="192"/>
      <c r="C15" s="77"/>
      <c r="D15" s="78"/>
      <c r="E15" s="79"/>
      <c r="F15" s="77"/>
      <c r="G15" s="78"/>
      <c r="H15" s="79"/>
      <c r="J15" s="192"/>
      <c r="K15" s="77"/>
      <c r="L15" s="79"/>
    </row>
    <row r="16" spans="2:12">
      <c r="B16" s="191">
        <v>0.25</v>
      </c>
      <c r="C16" s="77"/>
      <c r="D16" s="78"/>
      <c r="E16" s="79"/>
      <c r="F16" s="77"/>
      <c r="G16" s="78"/>
      <c r="H16" s="79"/>
      <c r="J16" s="191">
        <v>0.25</v>
      </c>
      <c r="K16" s="77"/>
      <c r="L16" s="79"/>
    </row>
    <row r="17" spans="2:12">
      <c r="B17" s="192"/>
      <c r="C17" s="77"/>
      <c r="D17" s="78"/>
      <c r="E17" s="79"/>
      <c r="F17" s="77"/>
      <c r="G17" s="78"/>
      <c r="H17" s="79"/>
      <c r="J17" s="192"/>
      <c r="K17" s="77"/>
      <c r="L17" s="79"/>
    </row>
    <row r="18" spans="2:12">
      <c r="B18" s="191">
        <v>0.29166666666666702</v>
      </c>
      <c r="C18" s="80"/>
      <c r="D18" s="78"/>
      <c r="E18" s="79"/>
      <c r="F18" s="80"/>
      <c r="G18" s="78"/>
      <c r="H18" s="79"/>
      <c r="J18" s="191">
        <v>0.29166666666666702</v>
      </c>
      <c r="K18" s="77"/>
      <c r="L18" s="79"/>
    </row>
    <row r="19" spans="2:12">
      <c r="B19" s="192"/>
      <c r="C19" s="80"/>
      <c r="D19" s="78"/>
      <c r="E19" s="79"/>
      <c r="F19" s="80"/>
      <c r="G19" s="78"/>
      <c r="H19" s="79"/>
      <c r="J19" s="192"/>
      <c r="K19" s="77"/>
      <c r="L19" s="79"/>
    </row>
    <row r="20" spans="2:12">
      <c r="B20" s="191">
        <v>0.33333333333333298</v>
      </c>
      <c r="C20" s="80"/>
      <c r="D20" s="78"/>
      <c r="E20" s="79"/>
      <c r="F20" s="80"/>
      <c r="G20" s="78"/>
      <c r="H20" s="79"/>
      <c r="J20" s="191">
        <v>0.33333333333333298</v>
      </c>
      <c r="K20" s="80"/>
      <c r="L20" s="88"/>
    </row>
    <row r="21" spans="2:12">
      <c r="B21" s="192"/>
      <c r="C21" s="80"/>
      <c r="D21" s="78"/>
      <c r="E21" s="79"/>
      <c r="F21" s="80"/>
      <c r="G21" s="78"/>
      <c r="H21" s="79"/>
      <c r="J21" s="192"/>
      <c r="K21" s="80"/>
      <c r="L21" s="88"/>
    </row>
    <row r="22" spans="2:12" ht="15">
      <c r="B22" s="191">
        <v>0.375</v>
      </c>
      <c r="C22" s="80"/>
      <c r="D22" s="78"/>
      <c r="E22" s="79"/>
      <c r="F22" s="81"/>
      <c r="G22" s="78"/>
      <c r="H22" s="79"/>
      <c r="J22" s="191">
        <v>0.375</v>
      </c>
      <c r="K22" s="80"/>
      <c r="L22" s="89"/>
    </row>
    <row r="23" spans="2:12" ht="15">
      <c r="B23" s="192"/>
      <c r="C23" s="80"/>
      <c r="D23" s="78"/>
      <c r="E23" s="79"/>
      <c r="F23" s="81"/>
      <c r="G23" s="78"/>
      <c r="H23" s="79"/>
      <c r="J23" s="192"/>
      <c r="K23" s="84"/>
      <c r="L23" s="89"/>
    </row>
    <row r="24" spans="2:12" ht="15">
      <c r="B24" s="191">
        <v>0.41666666666666702</v>
      </c>
      <c r="C24" s="80"/>
      <c r="D24" s="78"/>
      <c r="E24" s="79"/>
      <c r="F24" s="82"/>
      <c r="G24" s="78"/>
      <c r="H24" s="79"/>
      <c r="J24" s="191">
        <v>0.41666666666666702</v>
      </c>
      <c r="K24" s="84"/>
      <c r="L24" s="89"/>
    </row>
    <row r="25" spans="2:12" ht="15">
      <c r="B25" s="192"/>
      <c r="C25" s="80"/>
      <c r="D25" s="78"/>
      <c r="E25" s="79"/>
      <c r="F25" s="82"/>
      <c r="G25" s="78"/>
      <c r="H25" s="79"/>
      <c r="J25" s="192"/>
      <c r="K25" s="84"/>
      <c r="L25" s="89"/>
    </row>
    <row r="26" spans="2:12" ht="15">
      <c r="B26" s="191">
        <v>0.45833333333333298</v>
      </c>
      <c r="C26" s="80"/>
      <c r="D26" s="83"/>
      <c r="E26" s="79"/>
      <c r="F26" s="82"/>
      <c r="G26" s="83"/>
      <c r="H26" s="79"/>
      <c r="J26" s="191">
        <v>0.45833333333333298</v>
      </c>
      <c r="K26" s="80"/>
      <c r="L26" s="89"/>
    </row>
    <row r="27" spans="2:12" ht="15">
      <c r="B27" s="192"/>
      <c r="C27" s="80"/>
      <c r="D27" s="83"/>
      <c r="E27" s="79"/>
      <c r="F27" s="82"/>
      <c r="G27" s="83"/>
      <c r="H27" s="79"/>
      <c r="J27" s="192"/>
      <c r="K27" s="80"/>
      <c r="L27" s="88"/>
    </row>
    <row r="28" spans="2:12" ht="15">
      <c r="B28" s="191">
        <v>0.5</v>
      </c>
      <c r="C28" s="80"/>
      <c r="D28" s="83"/>
      <c r="E28" s="79"/>
      <c r="F28" s="82"/>
      <c r="G28" s="83"/>
      <c r="H28" s="79"/>
      <c r="J28" s="191">
        <v>0.5</v>
      </c>
      <c r="K28" s="80"/>
      <c r="L28" s="88"/>
    </row>
    <row r="29" spans="2:12" ht="15">
      <c r="B29" s="192"/>
      <c r="C29" s="80"/>
      <c r="D29" s="83"/>
      <c r="E29" s="79"/>
      <c r="F29" s="82"/>
      <c r="G29" s="83"/>
      <c r="H29" s="79"/>
      <c r="J29" s="192"/>
      <c r="K29" s="80"/>
      <c r="L29" s="88"/>
    </row>
    <row r="30" spans="2:12" ht="15">
      <c r="B30" s="191">
        <v>0.54166666666666696</v>
      </c>
      <c r="C30" s="80"/>
      <c r="D30" s="78"/>
      <c r="E30" s="79"/>
      <c r="F30" s="82"/>
      <c r="G30" s="83"/>
      <c r="H30" s="79"/>
      <c r="J30" s="191">
        <v>0.54166666666666696</v>
      </c>
      <c r="K30" s="80"/>
      <c r="L30" s="88"/>
    </row>
    <row r="31" spans="2:12" ht="15">
      <c r="B31" s="192"/>
      <c r="C31" s="80"/>
      <c r="D31" s="78"/>
      <c r="E31" s="79"/>
      <c r="F31" s="82"/>
      <c r="G31" s="83"/>
      <c r="H31" s="79"/>
      <c r="J31" s="192"/>
      <c r="K31" s="80"/>
      <c r="L31" s="88"/>
    </row>
    <row r="32" spans="2:12" ht="15">
      <c r="B32" s="191">
        <v>0.58333333333333304</v>
      </c>
      <c r="C32" s="80"/>
      <c r="D32" s="78"/>
      <c r="E32" s="79"/>
      <c r="F32" s="82"/>
      <c r="G32" s="78"/>
      <c r="H32" s="79"/>
      <c r="J32" s="191">
        <v>0.58333333333333304</v>
      </c>
      <c r="K32" s="80"/>
      <c r="L32" s="88"/>
    </row>
    <row r="33" spans="2:12" ht="15">
      <c r="B33" s="192"/>
      <c r="C33" s="80"/>
      <c r="D33" s="78"/>
      <c r="E33" s="79"/>
      <c r="F33" s="82"/>
      <c r="G33" s="78"/>
      <c r="H33" s="79"/>
      <c r="J33" s="192"/>
      <c r="K33" s="80"/>
      <c r="L33" s="88"/>
    </row>
    <row r="34" spans="2:12">
      <c r="B34" s="191">
        <v>0.625</v>
      </c>
      <c r="C34" s="80"/>
      <c r="D34" s="78"/>
      <c r="E34" s="79"/>
      <c r="F34" s="80"/>
      <c r="G34" s="78"/>
      <c r="H34" s="79"/>
      <c r="J34" s="191">
        <v>0.625</v>
      </c>
      <c r="K34" s="80"/>
      <c r="L34" s="88"/>
    </row>
    <row r="35" spans="2:12">
      <c r="B35" s="192"/>
      <c r="C35" s="80"/>
      <c r="D35" s="78"/>
      <c r="E35" s="79"/>
      <c r="F35" s="80"/>
      <c r="G35" s="78"/>
      <c r="H35" s="79"/>
      <c r="J35" s="192"/>
      <c r="K35" s="80"/>
      <c r="L35" s="88"/>
    </row>
    <row r="36" spans="2:12">
      <c r="B36" s="191">
        <v>0.66666666666666696</v>
      </c>
      <c r="C36" s="80"/>
      <c r="D36" s="78"/>
      <c r="E36" s="79"/>
      <c r="F36" s="80"/>
      <c r="G36" s="78"/>
      <c r="H36" s="79"/>
      <c r="J36" s="191">
        <v>0.66666666666666696</v>
      </c>
      <c r="K36" s="80"/>
      <c r="L36" s="88"/>
    </row>
    <row r="37" spans="2:12">
      <c r="B37" s="192"/>
      <c r="C37" s="80"/>
      <c r="D37" s="78"/>
      <c r="E37" s="79"/>
      <c r="F37" s="80"/>
      <c r="G37" s="78"/>
      <c r="H37" s="79"/>
      <c r="J37" s="192"/>
      <c r="K37" s="80"/>
      <c r="L37" s="88"/>
    </row>
    <row r="38" spans="2:12">
      <c r="B38" s="191">
        <v>0.70833333333333304</v>
      </c>
      <c r="C38" s="80"/>
      <c r="D38" s="78"/>
      <c r="E38" s="79"/>
      <c r="F38" s="80"/>
      <c r="G38" s="78"/>
      <c r="H38" s="79"/>
      <c r="J38" s="191">
        <v>0.70833333333333304</v>
      </c>
      <c r="K38" s="80"/>
      <c r="L38" s="88"/>
    </row>
    <row r="39" spans="2:12">
      <c r="B39" s="192"/>
      <c r="C39" s="80"/>
      <c r="D39" s="78"/>
      <c r="E39" s="79"/>
      <c r="F39" s="80"/>
      <c r="G39" s="78"/>
      <c r="H39" s="79"/>
      <c r="J39" s="192"/>
      <c r="K39" s="84"/>
      <c r="L39" s="88"/>
    </row>
    <row r="40" spans="2:12">
      <c r="B40" s="191">
        <v>0.75</v>
      </c>
      <c r="C40" s="84"/>
      <c r="D40" s="83"/>
      <c r="E40" s="79"/>
      <c r="F40" s="80"/>
      <c r="G40" s="78"/>
      <c r="H40" s="79"/>
      <c r="J40" s="191">
        <v>0.75</v>
      </c>
      <c r="K40" s="84"/>
      <c r="L40" s="88"/>
    </row>
    <row r="41" spans="2:12">
      <c r="B41" s="192"/>
      <c r="C41" s="84"/>
      <c r="D41" s="83"/>
      <c r="E41" s="79"/>
      <c r="F41" s="80"/>
      <c r="G41" s="78"/>
      <c r="H41" s="79"/>
      <c r="J41" s="192"/>
      <c r="K41" s="84"/>
      <c r="L41" s="88"/>
    </row>
    <row r="42" spans="2:12">
      <c r="B42" s="191">
        <v>0.79166666666666696</v>
      </c>
      <c r="C42" s="84"/>
      <c r="D42" s="83"/>
      <c r="E42" s="79"/>
      <c r="F42" s="80"/>
      <c r="G42" s="83"/>
      <c r="H42" s="79"/>
      <c r="J42" s="191">
        <v>0.79166666666666696</v>
      </c>
      <c r="K42" s="84"/>
      <c r="L42" s="88"/>
    </row>
    <row r="43" spans="2:12">
      <c r="B43" s="192"/>
      <c r="C43" s="84"/>
      <c r="D43" s="83"/>
      <c r="E43" s="79"/>
      <c r="F43" s="80"/>
      <c r="G43" s="83"/>
      <c r="H43" s="79"/>
      <c r="J43" s="192"/>
      <c r="K43" s="84"/>
      <c r="L43" s="90"/>
    </row>
    <row r="44" spans="2:12">
      <c r="B44" s="191">
        <v>0.83333333333333304</v>
      </c>
      <c r="C44" s="84"/>
      <c r="D44" s="83"/>
      <c r="E44" s="79"/>
      <c r="F44" s="80"/>
      <c r="G44" s="83"/>
      <c r="H44" s="79"/>
      <c r="J44" s="191">
        <v>0.83333333333333304</v>
      </c>
      <c r="K44" s="80"/>
      <c r="L44" s="90"/>
    </row>
    <row r="45" spans="2:12">
      <c r="B45" s="192"/>
      <c r="C45" s="84"/>
      <c r="D45" s="83"/>
      <c r="E45" s="79"/>
      <c r="F45" s="80"/>
      <c r="G45" s="83"/>
      <c r="H45" s="79"/>
      <c r="J45" s="192"/>
      <c r="K45" s="80"/>
      <c r="L45" s="90"/>
    </row>
    <row r="46" spans="2:12">
      <c r="B46" s="191">
        <v>0.875</v>
      </c>
      <c r="C46" s="80"/>
      <c r="D46" s="83"/>
      <c r="E46" s="79"/>
      <c r="F46" s="80"/>
      <c r="G46" s="83"/>
      <c r="H46" s="79"/>
      <c r="J46" s="191">
        <v>0.875</v>
      </c>
      <c r="K46" s="80"/>
      <c r="L46" s="88"/>
    </row>
    <row r="47" spans="2:12">
      <c r="B47" s="192"/>
      <c r="C47" s="80"/>
      <c r="D47" s="83"/>
      <c r="E47" s="79"/>
      <c r="F47" s="80"/>
      <c r="G47" s="83"/>
      <c r="H47" s="79"/>
      <c r="J47" s="192"/>
      <c r="K47" s="80"/>
      <c r="L47" s="88"/>
    </row>
    <row r="48" spans="2:12">
      <c r="B48" s="191">
        <v>0.91666666666666696</v>
      </c>
      <c r="C48" s="80"/>
      <c r="D48" s="83"/>
      <c r="E48" s="79"/>
      <c r="F48" s="80"/>
      <c r="G48" s="83"/>
      <c r="H48" s="79"/>
      <c r="J48" s="191">
        <v>0.91666666666666696</v>
      </c>
      <c r="K48" s="77"/>
      <c r="L48" s="79"/>
    </row>
    <row r="49" spans="2:12">
      <c r="B49" s="192"/>
      <c r="C49" s="80"/>
      <c r="D49" s="83"/>
      <c r="E49" s="79"/>
      <c r="F49" s="80"/>
      <c r="G49" s="83"/>
      <c r="H49" s="79"/>
      <c r="J49" s="192"/>
      <c r="K49" s="77"/>
      <c r="L49" s="79"/>
    </row>
    <row r="50" spans="2:12">
      <c r="B50" s="191">
        <v>0.95833333333333304</v>
      </c>
      <c r="C50" s="80"/>
      <c r="D50" s="78"/>
      <c r="E50" s="79"/>
      <c r="F50" s="80"/>
      <c r="G50" s="78"/>
      <c r="H50" s="79"/>
      <c r="J50" s="191">
        <v>0.95833333333333304</v>
      </c>
      <c r="K50" s="77"/>
      <c r="L50" s="79"/>
    </row>
    <row r="51" spans="2:12" ht="13.5" thickBot="1">
      <c r="B51" s="192"/>
      <c r="C51" s="85"/>
      <c r="D51" s="86"/>
      <c r="E51" s="87"/>
      <c r="F51" s="85"/>
      <c r="G51" s="86"/>
      <c r="H51" s="87"/>
      <c r="J51" s="192"/>
      <c r="K51" s="91"/>
      <c r="L51" s="87"/>
    </row>
    <row r="54" spans="2:12">
      <c r="B54" t="s">
        <v>38</v>
      </c>
    </row>
    <row r="55" spans="2:12">
      <c r="B55" t="s">
        <v>39</v>
      </c>
    </row>
  </sheetData>
  <sheetProtection sheet="1" formatCells="0" formatColumns="0" formatRows="0" insertColumns="0" insertRows="0" insertHyperlinks="0" deleteColumns="0" deleteRows="0" sort="0" autoFilter="0" pivotTables="0"/>
  <mergeCells count="52">
    <mergeCell ref="B10:B11"/>
    <mergeCell ref="C2:E2"/>
    <mergeCell ref="F2:H2"/>
    <mergeCell ref="B4:B5"/>
    <mergeCell ref="B6:B7"/>
    <mergeCell ref="B8:B9"/>
    <mergeCell ref="B12:B13"/>
    <mergeCell ref="B14:B15"/>
    <mergeCell ref="B16:B17"/>
    <mergeCell ref="B18:B19"/>
    <mergeCell ref="B20:B21"/>
    <mergeCell ref="J14:J15"/>
    <mergeCell ref="B48:B49"/>
    <mergeCell ref="B50:B51"/>
    <mergeCell ref="B36:B37"/>
    <mergeCell ref="B38:B39"/>
    <mergeCell ref="B40:B41"/>
    <mergeCell ref="B42:B43"/>
    <mergeCell ref="B44:B45"/>
    <mergeCell ref="B46:B47"/>
    <mergeCell ref="B24:B25"/>
    <mergeCell ref="B26:B27"/>
    <mergeCell ref="B28:B29"/>
    <mergeCell ref="B30:B31"/>
    <mergeCell ref="B32:B33"/>
    <mergeCell ref="B34:B35"/>
    <mergeCell ref="B22:B23"/>
    <mergeCell ref="J46:J47"/>
    <mergeCell ref="J48:J49"/>
    <mergeCell ref="J50:J51"/>
    <mergeCell ref="J28:J29"/>
    <mergeCell ref="J30:J31"/>
    <mergeCell ref="J32:J33"/>
    <mergeCell ref="J34:J35"/>
    <mergeCell ref="J36:J37"/>
    <mergeCell ref="J38:J39"/>
    <mergeCell ref="K2:K3"/>
    <mergeCell ref="L2:L3"/>
    <mergeCell ref="J40:J41"/>
    <mergeCell ref="J42:J43"/>
    <mergeCell ref="J44:J45"/>
    <mergeCell ref="J16:J17"/>
    <mergeCell ref="J18:J19"/>
    <mergeCell ref="J20:J21"/>
    <mergeCell ref="J22:J23"/>
    <mergeCell ref="J24:J25"/>
    <mergeCell ref="J26:J27"/>
    <mergeCell ref="J4:J5"/>
    <mergeCell ref="J6:J7"/>
    <mergeCell ref="J8:J9"/>
    <mergeCell ref="J10:J11"/>
    <mergeCell ref="J12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Simulador Tarifas</vt:lpstr>
      <vt:lpstr>Suporte 2021</vt:lpstr>
      <vt:lpstr>Ciclos  Horários</vt:lpstr>
      <vt:lpstr>'Simulador Tarifas'!kVa</vt:lpstr>
      <vt:lpstr>'Suporte 2021'!Potencias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Simulador tarifas de electricidade (EDP)</dc:title>
  <dc:creator>Carlos.FC.Soares@azores.gov.pt</dc:creator>
  <cp:lastModifiedBy>Miguel MDM. Quinto</cp:lastModifiedBy>
  <cp:revision>2</cp:revision>
  <cp:lastPrinted>2020-05-15T16:58:20Z</cp:lastPrinted>
  <dcterms:created xsi:type="dcterms:W3CDTF">2008-01-30T00:01:42Z</dcterms:created>
  <dcterms:modified xsi:type="dcterms:W3CDTF">2021-02-01T16:39:32Z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211370000000004041</vt:lpwstr>
  </property>
  <property fmtid="{D5CDD505-2E9C-101B-9397-08002B2CF9AE}" pid="3" name="brigNo">
    <vt:lpwstr>1</vt:lpwstr>
  </property>
  <property fmtid="{D5CDD505-2E9C-101B-9397-08002B2CF9AE}" pid="4" name="DocOwner">
    <vt:lpwstr>pedropais</vt:lpwstr>
  </property>
</Properties>
</file>